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_V3" sheetId="1" state="visible" r:id="rId1"/>
    <sheet xmlns:r="http://schemas.openxmlformats.org/officeDocument/2006/relationships" name="Doanh_Thu_Thuc_Te_18T" sheetId="2" state="visible" r:id="rId2"/>
    <sheet xmlns:r="http://schemas.openxmlformats.org/officeDocument/2006/relationships" name="Su_Dung_Von_PreSeed" sheetId="3" state="visible" r:id="rId3"/>
    <sheet xmlns:r="http://schemas.openxmlformats.org/officeDocument/2006/relationships" name="Cap_Table_Vong_Von" sheetId="4" state="visible" r:id="rId4"/>
    <sheet xmlns:r="http://schemas.openxmlformats.org/officeDocument/2006/relationships" name="Thoat_Von_Waterfall" sheetId="5" state="visible" r:id="rId5"/>
    <sheet xmlns:r="http://schemas.openxmlformats.org/officeDocument/2006/relationships" name="Bang_Tinh_ROI" sheetId="6" state="visible" r:id="rId6"/>
    <sheet xmlns:r="http://schemas.openxmlformats.org/officeDocument/2006/relationships" name="Gia_Dinh" sheetId="7" state="visible" r:id="rId7"/>
    <sheet xmlns:r="http://schemas.openxmlformats.org/officeDocument/2006/relationships" name="Doanh_Thu_SaaS_FTC" sheetId="8" state="visible" r:id="rId8"/>
    <sheet xmlns:r="http://schemas.openxmlformats.org/officeDocument/2006/relationships" name="Doanh_Thu_Doanh_Nghiep" sheetId="9" state="visible" r:id="rId9"/>
    <sheet xmlns:r="http://schemas.openxmlformats.org/officeDocument/2006/relationships" name="Kinh_Te_San_Giao_Dich" sheetId="10" state="visible" r:id="rId10"/>
    <sheet xmlns:r="http://schemas.openxmlformats.org/officeDocument/2006/relationships" name="Chi_Phi_Ha_Tang_AI" sheetId="11" state="visible" r:id="rId11"/>
    <sheet xmlns:r="http://schemas.openxmlformats.org/officeDocument/2006/relationships" name="Nhan_Su_Tien_Luong" sheetId="12" state="visible" r:id="rId12"/>
    <sheet xmlns:r="http://schemas.openxmlformats.org/officeDocument/2006/relationships" name="Marketing_Chi_Phi_CAC" sheetId="13" state="visible" r:id="rId13"/>
    <sheet xmlns:r="http://schemas.openxmlformats.org/officeDocument/2006/relationships" name="Tap_Khach_Hang_Cohorts" sheetId="14" state="visible" r:id="rId14"/>
    <sheet xmlns:r="http://schemas.openxmlformats.org/officeDocument/2006/relationships" name="Duy_Tri_Va_Roi_Bo" sheetId="15" state="visible" r:id="rId15"/>
    <sheet xmlns:r="http://schemas.openxmlformats.org/officeDocument/2006/relationships" name="Bien_Loi_Nhuan_Gop" sheetId="16" state="visible" r:id="rId16"/>
    <sheet xmlns:r="http://schemas.openxmlformats.org/officeDocument/2006/relationships" name="Dong_Tien_Cash_Flow" sheetId="17" state="visible" r:id="rId17"/>
    <sheet xmlns:r="http://schemas.openxmlformats.org/officeDocument/2006/relationships" name="Du_Phong_P_L_36Thang" sheetId="18" state="visible" r:id="rId18"/>
    <sheet xmlns:r="http://schemas.openxmlformats.org/officeDocument/2006/relationships" name="Phan_Tich_Do_Nhay" sheetId="19" state="visible" r:id="rId19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$#,##0.00"/>
    <numFmt numFmtId="165" formatCode="0.0%"/>
    <numFmt numFmtId="166" formatCode="#,##0.0"/>
    <numFmt numFmtId="167" formatCode="0.0"/>
    <numFmt numFmtId="168" formatCode="$#,##0"/>
    <numFmt numFmtId="169" formatCode="0.00x"/>
    <numFmt numFmtId="170" formatCode="0.0&quot;x&quot;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i val="1"/>
      <color rgb="0064748B"/>
      <sz val="10"/>
    </font>
    <font>
      <name val="Calibri"/>
      <b val="1"/>
      <color rgb="0064748B"/>
      <sz val="9"/>
    </font>
    <font>
      <name val="Calibri"/>
      <b val="1"/>
      <color rgb="00059669"/>
      <sz val="16"/>
    </font>
    <font>
      <name val="Calibri"/>
      <b val="1"/>
      <color rgb="000891B2"/>
      <sz val="16"/>
    </font>
    <font>
      <name val="Calibri"/>
      <b val="1"/>
      <color rgb="00D97706"/>
      <sz val="16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b val="1"/>
      <color rgb="000A1128"/>
      <sz val="11"/>
    </font>
    <font>
      <name val="Calibri"/>
      <b val="1"/>
      <color rgb="00059669"/>
      <sz val="13"/>
    </font>
    <font>
      <name val="Calibri"/>
      <b val="1"/>
      <color rgb="00059669"/>
      <sz val="11"/>
    </font>
    <font>
      <name val="Calibri"/>
      <b val="1"/>
      <color rgb="001B2A4A"/>
      <sz val="11"/>
    </font>
    <font>
      <name val="Calibri"/>
      <color theme="1"/>
      <sz val="11"/>
    </font>
  </fonts>
  <fills count="15">
    <fill>
      <patternFill/>
    </fill>
    <fill>
      <patternFill patternType="gray125"/>
    </fill>
    <fill>
      <patternFill patternType="solid">
        <fgColor rgb="000A1128"/>
        <bgColor rgb="000A1128"/>
      </patternFill>
    </fill>
    <fill>
      <patternFill patternType="solid">
        <fgColor rgb="00ECFDF5"/>
        <bgColor rgb="00ECFDF5"/>
      </patternFill>
    </fill>
    <fill>
      <patternFill patternType="solid">
        <fgColor rgb="00ECFEFF"/>
        <bgColor rgb="00ECFEFF"/>
      </patternFill>
    </fill>
    <fill>
      <patternFill patternType="solid">
        <fgColor rgb="00FEF3C7"/>
        <bgColor rgb="00FEF3C7"/>
      </patternFill>
    </fill>
    <fill>
      <patternFill patternType="solid">
        <fgColor rgb="001E293B"/>
        <bgColor rgb="001E293B"/>
      </patternFill>
    </fill>
    <fill>
      <patternFill patternType="solid">
        <fgColor rgb="000891B2"/>
        <bgColor rgb="000891B2"/>
      </patternFill>
    </fill>
    <fill>
      <patternFill patternType="solid">
        <fgColor rgb="00FEF9C3"/>
        <bgColor rgb="00FEF9C3"/>
      </patternFill>
    </fill>
    <fill>
      <patternFill patternType="solid">
        <fgColor rgb="00059669"/>
        <bgColor rgb="00059669"/>
      </patternFill>
    </fill>
    <fill>
      <patternFill patternType="solid">
        <fgColor rgb="00F8FAFC"/>
        <bgColor rgb="00F8FAFC"/>
      </patternFill>
    </fill>
    <fill>
      <patternFill patternType="solid">
        <fgColor rgb="001B2A4A"/>
        <bgColor rgb="001B2A4A"/>
      </patternFill>
    </fill>
    <fill>
      <patternFill patternType="solid">
        <fgColor rgb="002D3E63"/>
        <bgColor rgb="002D3E63"/>
      </patternFill>
    </fill>
    <fill>
      <patternFill patternType="solid">
        <fgColor rgb="000D9488"/>
        <bgColor rgb="000D9488"/>
      </patternFill>
    </fill>
    <fill>
      <patternFill patternType="solid">
        <fgColor rgb="00F1F5F9"/>
        <bgColor rgb="00F1F5F9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A1128"/>
      </top>
      <bottom style="double">
        <color rgb="000A1128"/>
      </bottom>
    </border>
    <border>
      <left/>
      <right/>
      <top/>
      <bottom/>
    </border>
    <border>
      <left style="thin">
        <color rgb="00CBD5E1"/>
      </left>
      <right style="thin">
        <color rgb="00CBD5E1"/>
      </right>
      <top style="medium">
        <color rgb="001B2A4A"/>
      </top>
      <bottom style="double">
        <color rgb="001B2A4A"/>
      </bottom>
    </border>
  </borders>
  <cellStyleXfs count="1">
    <xf numFmtId="0" fontId="0" fillId="0" borderId="0"/>
  </cellStyleXfs>
  <cellXfs count="9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164" fontId="4" fillId="3" borderId="0" applyAlignment="1" pivotButton="0" quotePrefix="0" xfId="0">
      <alignment horizontal="center" vertical="center"/>
    </xf>
    <xf numFmtId="165" fontId="5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7" fillId="6" borderId="0" applyAlignment="1" pivotButton="0" quotePrefix="0" xfId="0">
      <alignment horizontal="center" vertical="center"/>
    </xf>
    <xf numFmtId="0" fontId="7" fillId="7" borderId="0" applyAlignment="1" pivotButton="0" quotePrefix="0" xfId="0">
      <alignment horizontal="left" vertical="center"/>
    </xf>
    <xf numFmtId="0" fontId="8" fillId="0" borderId="1" pivotButton="0" quotePrefix="0" xfId="0"/>
    <xf numFmtId="0" fontId="2" fillId="0" borderId="1" applyAlignment="1" pivotButton="0" quotePrefix="0" xfId="0">
      <alignment horizontal="center" vertical="center"/>
    </xf>
    <xf numFmtId="164" fontId="9" fillId="8" borderId="1" applyAlignment="1" pivotButton="0" quotePrefix="0" xfId="0">
      <alignment horizontal="right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3" fontId="9" fillId="8" borderId="1" applyAlignment="1" pivotButton="0" quotePrefix="0" xfId="0">
      <alignment horizontal="right" vertical="center"/>
    </xf>
    <xf numFmtId="165" fontId="9" fillId="8" borderId="1" applyAlignment="1" pivotButton="0" quotePrefix="0" xfId="0">
      <alignment horizontal="right" vertical="center"/>
    </xf>
    <xf numFmtId="0" fontId="7" fillId="9" borderId="0" applyAlignment="1" pivotButton="0" quotePrefix="0" xfId="0">
      <alignment horizontal="left" vertical="center"/>
    </xf>
    <xf numFmtId="165" fontId="9" fillId="4" borderId="1" applyAlignment="1" pivotButton="0" quotePrefix="0" xfId="0">
      <alignment horizontal="right" vertical="center"/>
    </xf>
    <xf numFmtId="166" fontId="9" fillId="0" borderId="1" applyAlignment="1" pivotButton="0" quotePrefix="0" xfId="0">
      <alignment horizontal="right" vertical="center"/>
    </xf>
    <xf numFmtId="164" fontId="9" fillId="3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left" vertical="center"/>
    </xf>
    <xf numFmtId="0" fontId="9" fillId="0" borderId="2" pivotButton="0" quotePrefix="0" xfId="0"/>
    <xf numFmtId="0" fontId="2" fillId="0" borderId="2" applyAlignment="1" pivotButton="0" quotePrefix="0" xfId="0">
      <alignment horizontal="center" vertical="center"/>
    </xf>
    <xf numFmtId="164" fontId="10" fillId="3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center" vertical="center"/>
    </xf>
    <xf numFmtId="0" fontId="2" fillId="0" borderId="2" pivotButton="0" quotePrefix="0" xfId="0"/>
    <xf numFmtId="0" fontId="9" fillId="0" borderId="1" pivotButton="0" quotePrefix="0" xfId="0"/>
    <xf numFmtId="164" fontId="10" fillId="1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center" vertical="center"/>
    </xf>
    <xf numFmtId="165" fontId="10" fillId="4" borderId="1" applyAlignment="1" pivotButton="0" quotePrefix="0" xfId="0">
      <alignment horizontal="right" vertical="center"/>
    </xf>
    <xf numFmtId="167" fontId="10" fillId="5" borderId="2" applyAlignment="1" pivotButton="0" quotePrefix="0" xfId="0">
      <alignment horizontal="right" vertical="center"/>
    </xf>
    <xf numFmtId="0" fontId="7" fillId="6" borderId="0" applyAlignment="1" pivotButton="0" quotePrefix="0" xfId="0">
      <alignment horizontal="left" vertical="center"/>
    </xf>
    <xf numFmtId="0" fontId="7" fillId="2" borderId="0" pivotButton="0" quotePrefix="0" xfId="0"/>
    <xf numFmtId="164" fontId="9" fillId="0" borderId="1" applyAlignment="1" pivotButton="0" quotePrefix="0" xfId="0">
      <alignment horizontal="right" vertical="center"/>
    </xf>
    <xf numFmtId="165" fontId="9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11" fillId="3" borderId="1" applyAlignment="1" pivotButton="0" quotePrefix="0" xfId="0">
      <alignment horizontal="center" vertical="center"/>
    </xf>
    <xf numFmtId="3" fontId="8" fillId="0" borderId="1" applyAlignment="1" pivotButton="0" quotePrefix="0" xfId="0">
      <alignment horizontal="right" vertical="center"/>
    </xf>
    <xf numFmtId="3" fontId="11" fillId="3" borderId="1" applyAlignment="1" pivotButton="0" quotePrefix="0" xfId="0">
      <alignment horizontal="right" vertical="center"/>
    </xf>
    <xf numFmtId="168" fontId="8" fillId="0" borderId="1" applyAlignment="1" pivotButton="0" quotePrefix="0" xfId="0">
      <alignment horizontal="right" vertical="center"/>
    </xf>
    <xf numFmtId="168" fontId="11" fillId="3" borderId="1" applyAlignment="1" pivotButton="0" quotePrefix="0" xfId="0">
      <alignment horizontal="right" vertical="center"/>
    </xf>
    <xf numFmtId="168" fontId="11" fillId="8" borderId="1" applyAlignment="1" pivotButton="0" quotePrefix="0" xfId="0">
      <alignment horizontal="right" vertical="center"/>
    </xf>
    <xf numFmtId="0" fontId="11" fillId="8" borderId="1" applyAlignment="1" pivotButton="0" quotePrefix="0" xfId="0">
      <alignment horizontal="center" vertical="center"/>
    </xf>
    <xf numFmtId="0" fontId="1" fillId="11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7" fillId="12" borderId="3" applyAlignment="1" pivotButton="0" quotePrefix="0" xfId="0">
      <alignment horizontal="left" vertical="center"/>
    </xf>
    <xf numFmtId="0" fontId="7" fillId="12" borderId="3" applyAlignment="1" pivotButton="0" quotePrefix="0" xfId="0">
      <alignment horizontal="center" vertical="center"/>
    </xf>
    <xf numFmtId="0" fontId="12" fillId="0" borderId="3" pivotButton="0" quotePrefix="0" xfId="0"/>
    <xf numFmtId="0" fontId="7" fillId="13" borderId="3" pivotButton="0" quotePrefix="0" xfId="0"/>
    <xf numFmtId="3" fontId="7" fillId="13" borderId="4" applyAlignment="1" pivotButton="0" quotePrefix="0" xfId="0">
      <alignment horizontal="right" vertical="center"/>
    </xf>
    <xf numFmtId="0" fontId="12" fillId="14" borderId="3" pivotButton="0" quotePrefix="0" xfId="0"/>
    <xf numFmtId="0" fontId="8" fillId="0" borderId="3" pivotButton="0" quotePrefix="0" xfId="0"/>
    <xf numFmtId="168" fontId="13" fillId="0" borderId="1" applyAlignment="1" pivotButton="0" quotePrefix="0" xfId="0">
      <alignment horizontal="right" vertical="center"/>
    </xf>
    <xf numFmtId="168" fontId="7" fillId="13" borderId="4" applyAlignment="1" pivotButton="0" quotePrefix="0" xfId="0">
      <alignment horizontal="right" vertical="center"/>
    </xf>
    <xf numFmtId="0" fontId="12" fillId="5" borderId="3" pivotButton="0" quotePrefix="0" xfId="0"/>
    <xf numFmtId="168" fontId="12" fillId="5" borderId="4" applyAlignment="1" pivotButton="0" quotePrefix="0" xfId="0">
      <alignment horizontal="right" vertical="center"/>
    </xf>
    <xf numFmtId="3" fontId="13" fillId="0" borderId="1" applyAlignment="1" pivotButton="0" quotePrefix="0" xfId="0">
      <alignment horizontal="right" vertical="center"/>
    </xf>
    <xf numFmtId="0" fontId="7" fillId="12" borderId="3" pivotButton="0" quotePrefix="0" xfId="0"/>
    <xf numFmtId="168" fontId="7" fillId="12" borderId="4" applyAlignment="1" pivotButton="0" quotePrefix="0" xfId="0">
      <alignment horizontal="right" vertical="center"/>
    </xf>
    <xf numFmtId="164" fontId="13" fillId="0" borderId="1" applyAlignment="1" pivotButton="0" quotePrefix="0" xfId="0">
      <alignment horizontal="right" vertical="center"/>
    </xf>
    <xf numFmtId="165" fontId="13" fillId="0" borderId="1" applyAlignment="1" pivotButton="0" quotePrefix="0" xfId="0">
      <alignment horizontal="right" vertical="center"/>
    </xf>
    <xf numFmtId="169" fontId="13" fillId="0" borderId="1" applyAlignment="1" pivotButton="0" quotePrefix="0" xfId="0">
      <alignment horizontal="right" vertical="center"/>
    </xf>
    <xf numFmtId="0" fontId="8" fillId="14" borderId="3" pivotButton="0" quotePrefix="0" xfId="0"/>
    <xf numFmtId="165" fontId="12" fillId="5" borderId="1" applyAlignment="1" pivotButton="0" quotePrefix="0" xfId="0">
      <alignment horizontal="right" vertical="center"/>
    </xf>
    <xf numFmtId="168" fontId="12" fillId="5" borderId="1" applyAlignment="1" pivotButton="0" quotePrefix="0" xfId="0">
      <alignment horizontal="right" vertical="center"/>
    </xf>
    <xf numFmtId="168" fontId="7" fillId="13" borderId="1" applyAlignment="1" pivotButton="0" quotePrefix="0" xfId="0">
      <alignment horizontal="right" vertical="center"/>
    </xf>
    <xf numFmtId="168" fontId="13" fillId="5" borderId="1" applyAlignment="1" pivotButton="0" quotePrefix="0" xfId="0">
      <alignment horizontal="right" vertical="center"/>
    </xf>
    <xf numFmtId="3" fontId="13" fillId="5" borderId="1" applyAlignment="1" pivotButton="0" quotePrefix="0" xfId="0">
      <alignment horizontal="right" vertical="center"/>
    </xf>
    <xf numFmtId="0" fontId="13" fillId="0" borderId="1" applyAlignment="1" pivotButton="0" quotePrefix="0" xfId="0">
      <alignment horizontal="center" vertical="center"/>
    </xf>
    <xf numFmtId="0" fontId="13" fillId="5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left" vertical="center"/>
    </xf>
    <xf numFmtId="0" fontId="8" fillId="0" borderId="1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3" fontId="9" fillId="8" borderId="1" pivotButton="0" quotePrefix="0" xfId="0"/>
    <xf numFmtId="9" fontId="9" fillId="8" borderId="1" pivotButton="0" quotePrefix="0" xfId="0"/>
    <xf numFmtId="1" fontId="9" fillId="8" borderId="1" pivotButton="0" quotePrefix="0" xfId="0"/>
    <xf numFmtId="0" fontId="7" fillId="6" borderId="1" applyAlignment="1" pivotButton="0" quotePrefix="0" xfId="0">
      <alignment horizontal="center" vertical="center" wrapText="1"/>
    </xf>
    <xf numFmtId="1" fontId="8" fillId="0" borderId="1" pivotButton="0" quotePrefix="0" xfId="0"/>
    <xf numFmtId="167" fontId="8" fillId="0" borderId="1" pivotButton="0" quotePrefix="0" xfId="0"/>
    <xf numFmtId="3" fontId="8" fillId="0" borderId="1" pivotButton="0" quotePrefix="0" xfId="0"/>
    <xf numFmtId="3" fontId="9" fillId="3" borderId="1" pivotButton="0" quotePrefix="0" xfId="0"/>
    <xf numFmtId="3" fontId="9" fillId="4" borderId="1" pivotButton="0" quotePrefix="0" xfId="0"/>
    <xf numFmtId="9" fontId="9" fillId="3" borderId="1" pivotButton="0" quotePrefix="0" xfId="0"/>
    <xf numFmtId="165" fontId="9" fillId="3" borderId="1" pivotButton="0" quotePrefix="0" xfId="0"/>
    <xf numFmtId="165" fontId="9" fillId="8" borderId="1" pivotButton="0" quotePrefix="0" xfId="0"/>
    <xf numFmtId="165" fontId="8" fillId="0" borderId="1" pivotButton="0" quotePrefix="0" xfId="0"/>
    <xf numFmtId="165" fontId="9" fillId="0" borderId="1" pivotButton="0" quotePrefix="0" xfId="0"/>
    <xf numFmtId="170" fontId="9" fillId="4" borderId="1" pivotButton="0" quotePrefix="0" xfId="0"/>
    <xf numFmtId="0" fontId="7" fillId="6" borderId="0" pivotButton="0" quotePrefix="0" xfId="0"/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0B981"/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85" customWidth="1" min="3" max="3"/>
  </cols>
  <sheetData>
    <row r="1" ht="30" customHeight="1">
      <c r="A1" s="75" t="inlineStr">
        <is>
          <t>FLYTRUST — MÔ HÌNH TÀI CHÍNH V3 (PRE-SEED $90K // 40% ĐỢT 1)</t>
        </is>
      </c>
    </row>
    <row r="2" ht="30" customHeight="1">
      <c r="A2" s="76" t="inlineStr">
        <is>
          <t>Đồng bộ với enterprise.flytrustcontent.io.vn &amp; Sơ đồ kiến trúc FarmTruth</t>
        </is>
      </c>
    </row>
    <row r="4">
      <c r="A4" s="77" t="inlineStr">
        <is>
          <t>Sheet</t>
        </is>
      </c>
      <c r="B4" s="77" t="inlineStr">
        <is>
          <t>Trạng thái</t>
        </is>
      </c>
      <c r="C4" s="77" t="inlineStr">
        <is>
          <t>Nội dung</t>
        </is>
      </c>
    </row>
    <row r="5">
      <c r="A5" s="78" t="inlineStr">
        <is>
          <t>Doanh_Thu_Thuc_Te_18T</t>
        </is>
      </c>
      <c r="B5" s="79" t="inlineStr">
        <is>
          <t>V3 — CHÍNH THỨC</t>
        </is>
      </c>
      <c r="C5" s="79" t="inlineStr">
        <is>
          <t>Gói FTC Enterprise + Hộ chiếu FarmTruth, giải ngân 40% T0, 60% khi đạt 5 khách</t>
        </is>
      </c>
    </row>
    <row r="6">
      <c r="A6" s="78" t="inlineStr">
        <is>
          <t>Su_Dung_Von_PreSeed</t>
        </is>
      </c>
      <c r="B6" s="79" t="inlineStr">
        <is>
          <t>V3 — CHÍNH THỨC</t>
        </is>
      </c>
      <c r="C6" s="79" t="inlineStr">
        <is>
          <t>Phân bổ $90k (40% đợt 1 ngay khi ký, 60% đợt 2)</t>
        </is>
      </c>
    </row>
    <row r="7">
      <c r="A7" s="78" t="inlineStr">
        <is>
          <t>Cap_Table_Vong_Von</t>
        </is>
      </c>
      <c r="B7" s="79" t="inlineStr">
        <is>
          <t>V3 — CHÍNH THỨC</t>
        </is>
      </c>
      <c r="C7" s="79" t="inlineStr">
        <is>
          <t>Lộ trình Pre-Seed, Seed, Series A &amp; cổ phần founders</t>
        </is>
      </c>
    </row>
    <row r="8">
      <c r="A8" s="78" t="inlineStr">
        <is>
          <t>Thoat_Von_Waterfall</t>
        </is>
      </c>
      <c r="B8" s="79" t="inlineStr">
        <is>
          <t>V3 — CHÍNH THỨC</t>
        </is>
      </c>
      <c r="C8" s="79" t="inlineStr">
        <is>
          <t>Phân chia tiền khi M&amp;A, ưu tiên thanh lý 1x không tham gia</t>
        </is>
      </c>
    </row>
    <row r="9">
      <c r="A9" s="78" t="inlineStr">
        <is>
          <t>Bang_Tinh_ROI</t>
        </is>
      </c>
      <c r="B9" s="79" t="inlineStr">
        <is>
          <t>V3 — đã cập nhật</t>
        </is>
      </c>
      <c r="C9" s="79" t="inlineStr">
        <is>
          <t>ROI khách hàng theo gói FTC Enterprise (giả định)</t>
        </is>
      </c>
    </row>
    <row r="10">
      <c r="A10" s="78" t="inlineStr">
        <is>
          <t>Các sheet tab xám</t>
        </is>
      </c>
      <c r="B10" s="79" t="inlineStr">
        <is>
          <t>THAM KHẢO</t>
        </is>
      </c>
      <c r="C10" s="79" t="inlineStr">
        <is>
          <t>Dựng theo mô hình cũ — chỉ để tham khảo kỹ thuật</t>
        </is>
      </c>
    </row>
    <row r="11">
      <c r="A11" s="78" t="inlineStr"/>
      <c r="B11" s="79" t="inlineStr"/>
      <c r="C11" s="79" t="inlineStr"/>
    </row>
    <row r="12">
      <c r="A12" s="78" t="inlineStr">
        <is>
          <t>LƯU Ý</t>
        </is>
      </c>
      <c r="B12" s="79" t="inlineStr"/>
      <c r="C12" s="79" t="inlineStr">
        <is>
          <t>Mọi số liệu dự phóng là GIẢ ĐỊNH. Cần đối chiếu chứng từ thực tế khi kiểm toán.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S29"/>
  <sheetViews>
    <sheetView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 ht="30" customHeight="1">
      <c r="A1" s="75" t="inlineStr">
        <is>
          <t>DOANH THU 18 THÁNG — GÓI FTC ENTERPRISE + HỘ CHIẾU FARMTRUTH</t>
        </is>
      </c>
    </row>
    <row r="2" ht="30" customHeight="1">
      <c r="A2" s="76" t="inlineStr">
        <is>
          <t>Triển khai theo enterprise.flytrustcontent.io.vn | Giải ngân đợt 1: 40% ngay khi ký</t>
        </is>
      </c>
    </row>
    <row r="4">
      <c r="A4" s="11" t="inlineStr">
        <is>
          <t>Giá gói FTC Enterprise / năm (theo enterprise.flytrustcontent.io.vn)</t>
        </is>
      </c>
      <c r="B4" s="80" t="n">
        <v>40000000</v>
      </c>
    </row>
    <row r="5">
      <c r="A5" s="11" t="inlineStr">
        <is>
          <t>Tỷ lệ gia hạn năm 2</t>
        </is>
      </c>
      <c r="B5" s="81" t="n">
        <v>0.7</v>
      </c>
    </row>
    <row r="6">
      <c r="A6" s="11" t="inlineStr">
        <is>
          <t>Phí Hộ chiếu FarmTruth / lô xuất khẩu (EUDR / FSMA 204)</t>
        </is>
      </c>
      <c r="B6" s="80" t="n">
        <v>2500000</v>
      </c>
    </row>
    <row r="7">
      <c r="A7" s="11" t="inlineStr">
        <is>
          <t>Chi phí vận hành cố định / tháng</t>
        </is>
      </c>
      <c r="B7" s="80" t="n">
        <v>150000000</v>
      </c>
    </row>
    <row r="8">
      <c r="A8" s="11" t="inlineStr">
        <is>
          <t>Chi phí triển khai &amp; setup / khách mới</t>
        </is>
      </c>
      <c r="B8" s="80" t="n">
        <v>5000000</v>
      </c>
    </row>
    <row r="9">
      <c r="A9" s="11" t="inlineStr">
        <is>
          <t>Vốn Pre-Seed (USD)</t>
        </is>
      </c>
      <c r="B9" s="80" t="n">
        <v>90000</v>
      </c>
    </row>
    <row r="10">
      <c r="A10" s="11" t="inlineStr">
        <is>
          <t>Tỷ giá USD/VNĐ</t>
        </is>
      </c>
      <c r="B10" s="80" t="n">
        <v>25400</v>
      </c>
    </row>
    <row r="11">
      <c r="A11" s="11" t="inlineStr">
        <is>
          <t>Tỷ lệ giải ngân ĐỢT 1 (ngay sau khi ký thỏa thuận)</t>
        </is>
      </c>
      <c r="B11" s="81" t="n">
        <v>0.4</v>
      </c>
    </row>
    <row r="12">
      <c r="A12" s="11" t="inlineStr">
        <is>
          <t>Điều kiện giải ngân ĐỢT 2 (số khách trả phí lũy kế)</t>
        </is>
      </c>
      <c r="B12" s="82" t="n">
        <v>5</v>
      </c>
    </row>
    <row r="14">
      <c r="A14" s="83" t="inlineStr">
        <is>
          <t>Chỉ tiêu</t>
        </is>
      </c>
      <c r="B14" s="83" t="inlineStr">
        <is>
          <t>T1</t>
        </is>
      </c>
      <c r="C14" s="83" t="inlineStr">
        <is>
          <t>T2</t>
        </is>
      </c>
      <c r="D14" s="83" t="inlineStr">
        <is>
          <t>T3</t>
        </is>
      </c>
      <c r="E14" s="83" t="inlineStr">
        <is>
          <t>T4</t>
        </is>
      </c>
      <c r="F14" s="83" t="inlineStr">
        <is>
          <t>T5</t>
        </is>
      </c>
      <c r="G14" s="83" t="inlineStr">
        <is>
          <t>T6</t>
        </is>
      </c>
      <c r="H14" s="83" t="inlineStr">
        <is>
          <t>T7</t>
        </is>
      </c>
      <c r="I14" s="83" t="inlineStr">
        <is>
          <t>T8</t>
        </is>
      </c>
      <c r="J14" s="83" t="inlineStr">
        <is>
          <t>T9</t>
        </is>
      </c>
      <c r="K14" s="83" t="inlineStr">
        <is>
          <t>T10</t>
        </is>
      </c>
      <c r="L14" s="83" t="inlineStr">
        <is>
          <t>T11</t>
        </is>
      </c>
      <c r="M14" s="83" t="inlineStr">
        <is>
          <t>T12</t>
        </is>
      </c>
      <c r="N14" s="83" t="inlineStr">
        <is>
          <t>T13</t>
        </is>
      </c>
      <c r="O14" s="83" t="inlineStr">
        <is>
          <t>T14</t>
        </is>
      </c>
      <c r="P14" s="83" t="inlineStr">
        <is>
          <t>T15</t>
        </is>
      </c>
      <c r="Q14" s="83" t="inlineStr">
        <is>
          <t>T16</t>
        </is>
      </c>
      <c r="R14" s="83" t="inlineStr">
        <is>
          <t>T17</t>
        </is>
      </c>
      <c r="S14" s="83" t="inlineStr">
        <is>
          <t>T18</t>
        </is>
      </c>
    </row>
    <row r="15">
      <c r="A15" s="11" t="inlineStr">
        <is>
          <t>Khách mới ký gói FTC Enterprise</t>
        </is>
      </c>
      <c r="B15" s="82" t="n">
        <v>0</v>
      </c>
      <c r="C15" s="82" t="n">
        <v>1</v>
      </c>
      <c r="D15" s="82" t="n">
        <v>1</v>
      </c>
      <c r="E15" s="82" t="n">
        <v>2</v>
      </c>
      <c r="F15" s="82" t="n">
        <v>3</v>
      </c>
      <c r="G15" s="82" t="n">
        <v>3</v>
      </c>
      <c r="H15" s="82" t="n">
        <v>2</v>
      </c>
      <c r="I15" s="82" t="n">
        <v>2</v>
      </c>
      <c r="J15" s="82" t="n">
        <v>3</v>
      </c>
      <c r="K15" s="82" t="n">
        <v>3</v>
      </c>
      <c r="L15" s="82" t="n">
        <v>2</v>
      </c>
      <c r="M15" s="82" t="n">
        <v>3</v>
      </c>
      <c r="N15" s="82" t="n">
        <v>3</v>
      </c>
      <c r="O15" s="82" t="n">
        <v>2</v>
      </c>
      <c r="P15" s="82" t="n">
        <v>3</v>
      </c>
      <c r="Q15" s="82" t="n">
        <v>2</v>
      </c>
      <c r="R15" s="82" t="n">
        <v>3</v>
      </c>
      <c r="S15" s="82" t="n">
        <v>2</v>
      </c>
    </row>
    <row r="16">
      <c r="A16" s="11" t="inlineStr">
        <is>
          <t>Khách hàng lũy kế</t>
        </is>
      </c>
      <c r="B16" s="84">
        <f>SUM($B15:B15)</f>
        <v/>
      </c>
      <c r="C16" s="84">
        <f>SUM($B15:C15)</f>
        <v/>
      </c>
      <c r="D16" s="84">
        <f>SUM($B15:D15)</f>
        <v/>
      </c>
      <c r="E16" s="84">
        <f>SUM($B15:E15)</f>
        <v/>
      </c>
      <c r="F16" s="84">
        <f>SUM($B15:F15)</f>
        <v/>
      </c>
      <c r="G16" s="84">
        <f>SUM($B15:G15)</f>
        <v/>
      </c>
      <c r="H16" s="84">
        <f>SUM($B15:H15)</f>
        <v/>
      </c>
      <c r="I16" s="84">
        <f>SUM($B15:I15)</f>
        <v/>
      </c>
      <c r="J16" s="84">
        <f>SUM($B15:J15)</f>
        <v/>
      </c>
      <c r="K16" s="84">
        <f>SUM($B15:K15)</f>
        <v/>
      </c>
      <c r="L16" s="84">
        <f>SUM($B15:L15)</f>
        <v/>
      </c>
      <c r="M16" s="84">
        <f>SUM($B15:M15)</f>
        <v/>
      </c>
      <c r="N16" s="84">
        <f>SUM($B15:N15)</f>
        <v/>
      </c>
      <c r="O16" s="84">
        <f>SUM($B15:O15)</f>
        <v/>
      </c>
      <c r="P16" s="84">
        <f>SUM($B15:P15)</f>
        <v/>
      </c>
      <c r="Q16" s="84">
        <f>SUM($B15:Q15)</f>
        <v/>
      </c>
      <c r="R16" s="84">
        <f>SUM($B15:R15)</f>
        <v/>
      </c>
      <c r="S16" s="84">
        <f>SUM($B15:S15)</f>
        <v/>
      </c>
    </row>
    <row r="17">
      <c r="A17" s="11" t="inlineStr">
        <is>
          <t>Khách gia hạn gói năm</t>
        </is>
      </c>
      <c r="B17" s="85" t="n">
        <v>0</v>
      </c>
      <c r="C17" s="85" t="n">
        <v>0</v>
      </c>
      <c r="D17" s="85" t="n">
        <v>0</v>
      </c>
      <c r="E17" s="85" t="n">
        <v>0</v>
      </c>
      <c r="F17" s="85" t="n">
        <v>0</v>
      </c>
      <c r="G17" s="85" t="n">
        <v>0</v>
      </c>
      <c r="H17" s="85" t="n">
        <v>0</v>
      </c>
      <c r="I17" s="85" t="n">
        <v>0</v>
      </c>
      <c r="J17" s="85" t="n">
        <v>0</v>
      </c>
      <c r="K17" s="85" t="n">
        <v>0</v>
      </c>
      <c r="L17" s="85" t="n">
        <v>0</v>
      </c>
      <c r="M17" s="85" t="n">
        <v>0</v>
      </c>
      <c r="N17" s="85">
        <f>B15*$B$5</f>
        <v/>
      </c>
      <c r="O17" s="85">
        <f>C15*$B$5</f>
        <v/>
      </c>
      <c r="P17" s="85">
        <f>D15*$B$5</f>
        <v/>
      </c>
      <c r="Q17" s="85">
        <f>E15*$B$5</f>
        <v/>
      </c>
      <c r="R17" s="85">
        <f>F15*$B$5</f>
        <v/>
      </c>
      <c r="S17" s="85">
        <f>G15*$B$5</f>
        <v/>
      </c>
    </row>
    <row r="18">
      <c r="A18" s="11" t="inlineStr">
        <is>
          <t>Lô hàng xuất khẩu cấp Hộ chiếu FarmTruth</t>
        </is>
      </c>
      <c r="B18" s="82" t="n">
        <v>0</v>
      </c>
      <c r="C18" s="82" t="n">
        <v>0</v>
      </c>
      <c r="D18" s="82" t="n">
        <v>0</v>
      </c>
      <c r="E18" s="82" t="n">
        <v>0</v>
      </c>
      <c r="F18" s="82" t="n">
        <v>0</v>
      </c>
      <c r="G18" s="82" t="n">
        <v>0</v>
      </c>
      <c r="H18" s="82" t="n">
        <v>2</v>
      </c>
      <c r="I18" s="82" t="n">
        <v>3</v>
      </c>
      <c r="J18" s="82" t="n">
        <v>4</v>
      </c>
      <c r="K18" s="82" t="n">
        <v>5</v>
      </c>
      <c r="L18" s="82" t="n">
        <v>6</v>
      </c>
      <c r="M18" s="82" t="n">
        <v>8</v>
      </c>
      <c r="N18" s="82" t="n">
        <v>10</v>
      </c>
      <c r="O18" s="82" t="n">
        <v>12</v>
      </c>
      <c r="P18" s="82" t="n">
        <v>14</v>
      </c>
      <c r="Q18" s="82" t="n">
        <v>16</v>
      </c>
      <c r="R18" s="82" t="n">
        <v>18</v>
      </c>
      <c r="S18" s="82" t="n">
        <v>20</v>
      </c>
    </row>
    <row r="19">
      <c r="A19" s="11" t="inlineStr">
        <is>
          <t>Doanh thu gói FTC Enterprise mới</t>
        </is>
      </c>
      <c r="B19" s="86">
        <f>B15*$B$4</f>
        <v/>
      </c>
      <c r="C19" s="86">
        <f>C15*$B$4</f>
        <v/>
      </c>
      <c r="D19" s="86">
        <f>D15*$B$4</f>
        <v/>
      </c>
      <c r="E19" s="86">
        <f>E15*$B$4</f>
        <v/>
      </c>
      <c r="F19" s="86">
        <f>F15*$B$4</f>
        <v/>
      </c>
      <c r="G19" s="86">
        <f>G15*$B$4</f>
        <v/>
      </c>
      <c r="H19" s="86">
        <f>H15*$B$4</f>
        <v/>
      </c>
      <c r="I19" s="86">
        <f>I15*$B$4</f>
        <v/>
      </c>
      <c r="J19" s="86">
        <f>J15*$B$4</f>
        <v/>
      </c>
      <c r="K19" s="86">
        <f>K15*$B$4</f>
        <v/>
      </c>
      <c r="L19" s="86">
        <f>L15*$B$4</f>
        <v/>
      </c>
      <c r="M19" s="86">
        <f>M15*$B$4</f>
        <v/>
      </c>
      <c r="N19" s="86">
        <f>N15*$B$4</f>
        <v/>
      </c>
      <c r="O19" s="86">
        <f>O15*$B$4</f>
        <v/>
      </c>
      <c r="P19" s="86">
        <f>P15*$B$4</f>
        <v/>
      </c>
      <c r="Q19" s="86">
        <f>Q15*$B$4</f>
        <v/>
      </c>
      <c r="R19" s="86">
        <f>R15*$B$4</f>
        <v/>
      </c>
      <c r="S19" s="86">
        <f>S15*$B$4</f>
        <v/>
      </c>
    </row>
    <row r="20">
      <c r="A20" s="11" t="inlineStr">
        <is>
          <t>Doanh thu gia hạn</t>
        </is>
      </c>
      <c r="B20" s="86">
        <f>B17*$B$4</f>
        <v/>
      </c>
      <c r="C20" s="86">
        <f>C17*$B$4</f>
        <v/>
      </c>
      <c r="D20" s="86">
        <f>D17*$B$4</f>
        <v/>
      </c>
      <c r="E20" s="86">
        <f>E17*$B$4</f>
        <v/>
      </c>
      <c r="F20" s="86">
        <f>F17*$B$4</f>
        <v/>
      </c>
      <c r="G20" s="86">
        <f>G17*$B$4</f>
        <v/>
      </c>
      <c r="H20" s="86">
        <f>H17*$B$4</f>
        <v/>
      </c>
      <c r="I20" s="86">
        <f>I17*$B$4</f>
        <v/>
      </c>
      <c r="J20" s="86">
        <f>J17*$B$4</f>
        <v/>
      </c>
      <c r="K20" s="86">
        <f>K17*$B$4</f>
        <v/>
      </c>
      <c r="L20" s="86">
        <f>L17*$B$4</f>
        <v/>
      </c>
      <c r="M20" s="86">
        <f>M17*$B$4</f>
        <v/>
      </c>
      <c r="N20" s="86">
        <f>N17*$B$4</f>
        <v/>
      </c>
      <c r="O20" s="86">
        <f>O17*$B$4</f>
        <v/>
      </c>
      <c r="P20" s="86">
        <f>P17*$B$4</f>
        <v/>
      </c>
      <c r="Q20" s="86">
        <f>Q17*$B$4</f>
        <v/>
      </c>
      <c r="R20" s="86">
        <f>R17*$B$4</f>
        <v/>
      </c>
      <c r="S20" s="86">
        <f>S17*$B$4</f>
        <v/>
      </c>
    </row>
    <row r="21">
      <c r="A21" s="11" t="inlineStr">
        <is>
          <t>Doanh thu Hộ chiếu FarmTruth theo lô</t>
        </is>
      </c>
      <c r="B21" s="86">
        <f>B18*$B$6</f>
        <v/>
      </c>
      <c r="C21" s="86">
        <f>C18*$B$6</f>
        <v/>
      </c>
      <c r="D21" s="86">
        <f>D18*$B$6</f>
        <v/>
      </c>
      <c r="E21" s="86">
        <f>E18*$B$6</f>
        <v/>
      </c>
      <c r="F21" s="86">
        <f>F18*$B$6</f>
        <v/>
      </c>
      <c r="G21" s="86">
        <f>G18*$B$6</f>
        <v/>
      </c>
      <c r="H21" s="86">
        <f>H18*$B$6</f>
        <v/>
      </c>
      <c r="I21" s="86">
        <f>I18*$B$6</f>
        <v/>
      </c>
      <c r="J21" s="86">
        <f>J18*$B$6</f>
        <v/>
      </c>
      <c r="K21" s="86">
        <f>K18*$B$6</f>
        <v/>
      </c>
      <c r="L21" s="86">
        <f>L18*$B$6</f>
        <v/>
      </c>
      <c r="M21" s="86">
        <f>M18*$B$6</f>
        <v/>
      </c>
      <c r="N21" s="86">
        <f>N18*$B$6</f>
        <v/>
      </c>
      <c r="O21" s="86">
        <f>O18*$B$6</f>
        <v/>
      </c>
      <c r="P21" s="86">
        <f>P18*$B$6</f>
        <v/>
      </c>
      <c r="Q21" s="86">
        <f>Q18*$B$6</f>
        <v/>
      </c>
      <c r="R21" s="86">
        <f>R18*$B$6</f>
        <v/>
      </c>
      <c r="S21" s="86">
        <f>S18*$B$6</f>
        <v/>
      </c>
    </row>
    <row r="22">
      <c r="A22" s="28" t="inlineStr">
        <is>
          <t>TỔNG DOANH THU TIỀN VỀ (CASH IN)</t>
        </is>
      </c>
      <c r="B22" s="87">
        <f>SUM(B19:B21)</f>
        <v/>
      </c>
      <c r="C22" s="87">
        <f>SUM(C19:C21)</f>
        <v/>
      </c>
      <c r="D22" s="87">
        <f>SUM(D19:D21)</f>
        <v/>
      </c>
      <c r="E22" s="87">
        <f>SUM(E19:E21)</f>
        <v/>
      </c>
      <c r="F22" s="87">
        <f>SUM(F19:F21)</f>
        <v/>
      </c>
      <c r="G22" s="87">
        <f>SUM(G19:G21)</f>
        <v/>
      </c>
      <c r="H22" s="87">
        <f>SUM(H19:H21)</f>
        <v/>
      </c>
      <c r="I22" s="87">
        <f>SUM(I19:I21)</f>
        <v/>
      </c>
      <c r="J22" s="87">
        <f>SUM(J19:J21)</f>
        <v/>
      </c>
      <c r="K22" s="87">
        <f>SUM(K19:K21)</f>
        <v/>
      </c>
      <c r="L22" s="87">
        <f>SUM(L19:L21)</f>
        <v/>
      </c>
      <c r="M22" s="87">
        <f>SUM(M19:M21)</f>
        <v/>
      </c>
      <c r="N22" s="87">
        <f>SUM(N19:N21)</f>
        <v/>
      </c>
      <c r="O22" s="87">
        <f>SUM(O19:O21)</f>
        <v/>
      </c>
      <c r="P22" s="87">
        <f>SUM(P19:P21)</f>
        <v/>
      </c>
      <c r="Q22" s="87">
        <f>SUM(Q19:Q21)</f>
        <v/>
      </c>
      <c r="R22" s="87">
        <f>SUM(R19:R21)</f>
        <v/>
      </c>
      <c r="S22" s="87">
        <f>SUM(S19:S21)</f>
        <v/>
      </c>
    </row>
    <row r="23">
      <c r="A23" s="11" t="inlineStr">
        <is>
          <t>Chi phí vận hành thực tế</t>
        </is>
      </c>
      <c r="B23" s="86">
        <f>$B$7+B15*$B$8</f>
        <v/>
      </c>
      <c r="C23" s="86">
        <f>$B$7+C15*$B$8</f>
        <v/>
      </c>
      <c r="D23" s="86">
        <f>$B$7+D15*$B$8</f>
        <v/>
      </c>
      <c r="E23" s="86">
        <f>$B$7+E15*$B$8</f>
        <v/>
      </c>
      <c r="F23" s="86">
        <f>$B$7+F15*$B$8</f>
        <v/>
      </c>
      <c r="G23" s="86">
        <f>$B$7+G15*$B$8</f>
        <v/>
      </c>
      <c r="H23" s="86">
        <f>$B$7+H15*$B$8</f>
        <v/>
      </c>
      <c r="I23" s="86">
        <f>$B$7+I15*$B$8</f>
        <v/>
      </c>
      <c r="J23" s="86">
        <f>$B$7+J15*$B$8</f>
        <v/>
      </c>
      <c r="K23" s="86">
        <f>$B$7+K15*$B$8</f>
        <v/>
      </c>
      <c r="L23" s="86">
        <f>$B$7+L15*$B$8</f>
        <v/>
      </c>
      <c r="M23" s="86">
        <f>$B$7+M15*$B$8</f>
        <v/>
      </c>
      <c r="N23" s="86">
        <f>$B$7+N15*$B$8</f>
        <v/>
      </c>
      <c r="O23" s="86">
        <f>$B$7+O15*$B$8</f>
        <v/>
      </c>
      <c r="P23" s="86">
        <f>$B$7+P15*$B$8</f>
        <v/>
      </c>
      <c r="Q23" s="86">
        <f>$B$7+Q15*$B$8</f>
        <v/>
      </c>
      <c r="R23" s="86">
        <f>$B$7+R15*$B$8</f>
        <v/>
      </c>
      <c r="S23" s="86">
        <f>$B$7+S15*$B$8</f>
        <v/>
      </c>
    </row>
    <row r="24">
      <c r="A24" s="11" t="inlineStr">
        <is>
          <t>Vốn Pre-Seed giải ngân (40% T0, 60% khi đủ 5 khách)</t>
        </is>
      </c>
      <c r="B24" s="86">
        <f>$B$9*$B$10*$B$11</f>
        <v/>
      </c>
      <c r="C24" s="86">
        <f>IF(AND(C16&gt;=$B$12,B16&lt;$B$12),$B$9*$B$10*(1-$B$11),0)</f>
        <v/>
      </c>
      <c r="D24" s="86">
        <f>IF(AND(D16&gt;=$B$12,C16&lt;$B$12),$B$9*$B$10*(1-$B$11),0)</f>
        <v/>
      </c>
      <c r="E24" s="86">
        <f>IF(AND(E16&gt;=$B$12,D16&lt;$B$12),$B$9*$B$10*(1-$B$11),0)</f>
        <v/>
      </c>
      <c r="F24" s="86">
        <f>IF(AND(F16&gt;=$B$12,E16&lt;$B$12),$B$9*$B$10*(1-$B$11),0)</f>
        <v/>
      </c>
      <c r="G24" s="86">
        <f>IF(AND(G16&gt;=$B$12,F16&lt;$B$12),$B$9*$B$10*(1-$B$11),0)</f>
        <v/>
      </c>
      <c r="H24" s="86">
        <f>IF(AND(H16&gt;=$B$12,G16&lt;$B$12),$B$9*$B$10*(1-$B$11),0)</f>
        <v/>
      </c>
      <c r="I24" s="86">
        <f>IF(AND(I16&gt;=$B$12,H16&lt;$B$12),$B$9*$B$10*(1-$B$11),0)</f>
        <v/>
      </c>
      <c r="J24" s="86">
        <f>IF(AND(J16&gt;=$B$12,I16&lt;$B$12),$B$9*$B$10*(1-$B$11),0)</f>
        <v/>
      </c>
      <c r="K24" s="86">
        <f>IF(AND(K16&gt;=$B$12,J16&lt;$B$12),$B$9*$B$10*(1-$B$11),0)</f>
        <v/>
      </c>
      <c r="L24" s="86">
        <f>IF(AND(L16&gt;=$B$12,K16&lt;$B$12),$B$9*$B$10*(1-$B$11),0)</f>
        <v/>
      </c>
      <c r="M24" s="86">
        <f>IF(AND(M16&gt;=$B$12,L16&lt;$B$12),$B$9*$B$10*(1-$B$11),0)</f>
        <v/>
      </c>
      <c r="N24" s="86">
        <f>IF(AND(N16&gt;=$B$12,M16&lt;$B$12),$B$9*$B$10*(1-$B$11),0)</f>
        <v/>
      </c>
      <c r="O24" s="86">
        <f>IF(AND(O16&gt;=$B$12,N16&lt;$B$12),$B$9*$B$10*(1-$B$11),0)</f>
        <v/>
      </c>
      <c r="P24" s="86">
        <f>IF(AND(P16&gt;=$B$12,O16&lt;$B$12),$B$9*$B$10*(1-$B$11),0)</f>
        <v/>
      </c>
      <c r="Q24" s="86">
        <f>IF(AND(Q16&gt;=$B$12,P16&lt;$B$12),$B$9*$B$10*(1-$B$11),0)</f>
        <v/>
      </c>
      <c r="R24" s="86">
        <f>IF(AND(R16&gt;=$B$12,Q16&lt;$B$12),$B$9*$B$10*(1-$B$11),0)</f>
        <v/>
      </c>
      <c r="S24" s="86">
        <f>IF(AND(S16&gt;=$B$12,R16&lt;$B$12),$B$9*$B$10*(1-$B$11),0)</f>
        <v/>
      </c>
    </row>
    <row r="25">
      <c r="A25" s="11" t="inlineStr">
        <is>
          <t>Dòng tiền ròng trong tháng</t>
        </is>
      </c>
      <c r="B25" s="86">
        <f>B22-B23+B24</f>
        <v/>
      </c>
      <c r="C25" s="86">
        <f>C22-C23+C24</f>
        <v/>
      </c>
      <c r="D25" s="86">
        <f>D22-D23+D24</f>
        <v/>
      </c>
      <c r="E25" s="86">
        <f>E22-E23+E24</f>
        <v/>
      </c>
      <c r="F25" s="86">
        <f>F22-F23+F24</f>
        <v/>
      </c>
      <c r="G25" s="86">
        <f>G22-G23+G24</f>
        <v/>
      </c>
      <c r="H25" s="86">
        <f>H22-H23+H24</f>
        <v/>
      </c>
      <c r="I25" s="86">
        <f>I22-I23+I24</f>
        <v/>
      </c>
      <c r="J25" s="86">
        <f>J22-J23+J24</f>
        <v/>
      </c>
      <c r="K25" s="86">
        <f>K22-K23+K24</f>
        <v/>
      </c>
      <c r="L25" s="86">
        <f>L22-L23+L24</f>
        <v/>
      </c>
      <c r="M25" s="86">
        <f>M22-M23+M24</f>
        <v/>
      </c>
      <c r="N25" s="86">
        <f>N22-N23+N24</f>
        <v/>
      </c>
      <c r="O25" s="86">
        <f>O22-O23+O24</f>
        <v/>
      </c>
      <c r="P25" s="86">
        <f>P22-P23+P24</f>
        <v/>
      </c>
      <c r="Q25" s="86">
        <f>Q22-Q23+Q24</f>
        <v/>
      </c>
      <c r="R25" s="86">
        <f>R22-R23+R24</f>
        <v/>
      </c>
      <c r="S25" s="86">
        <f>S22-S23+S24</f>
        <v/>
      </c>
    </row>
    <row r="26">
      <c r="A26" s="28" t="inlineStr">
        <is>
          <t>TIỀN MẶT TỒN CUỐI THÁNG</t>
        </is>
      </c>
      <c r="B26" s="88">
        <f>B25</f>
        <v/>
      </c>
      <c r="C26" s="88">
        <f>B26+C25</f>
        <v/>
      </c>
      <c r="D26" s="88">
        <f>C26+D25</f>
        <v/>
      </c>
      <c r="E26" s="88">
        <f>D26+E25</f>
        <v/>
      </c>
      <c r="F26" s="88">
        <f>E26+F25</f>
        <v/>
      </c>
      <c r="G26" s="88">
        <f>F26+G25</f>
        <v/>
      </c>
      <c r="H26" s="88">
        <f>G26+H25</f>
        <v/>
      </c>
      <c r="I26" s="88">
        <f>H26+I25</f>
        <v/>
      </c>
      <c r="J26" s="88">
        <f>I26+J25</f>
        <v/>
      </c>
      <c r="K26" s="88">
        <f>J26+K25</f>
        <v/>
      </c>
      <c r="L26" s="88">
        <f>K26+L25</f>
        <v/>
      </c>
      <c r="M26" s="88">
        <f>L26+M25</f>
        <v/>
      </c>
      <c r="N26" s="88">
        <f>M26+N25</f>
        <v/>
      </c>
      <c r="O26" s="88">
        <f>N26+O25</f>
        <v/>
      </c>
      <c r="P26" s="88">
        <f>O26+P25</f>
        <v/>
      </c>
      <c r="Q26" s="88">
        <f>P26+Q25</f>
        <v/>
      </c>
      <c r="R26" s="88">
        <f>Q26+R25</f>
        <v/>
      </c>
      <c r="S26" s="88">
        <f>R26+S25</f>
        <v/>
      </c>
    </row>
    <row r="27">
      <c r="A27" s="11" t="inlineStr">
        <is>
          <t>Khách hàng đang hoạt động</t>
        </is>
      </c>
      <c r="B27" s="85">
        <f>SUM(B15:B15)</f>
        <v/>
      </c>
      <c r="C27" s="85">
        <f>SUM(B15:C15)</f>
        <v/>
      </c>
      <c r="D27" s="85">
        <f>SUM(B15:D15)</f>
        <v/>
      </c>
      <c r="E27" s="85">
        <f>SUM(B15:E15)</f>
        <v/>
      </c>
      <c r="F27" s="85">
        <f>SUM(B15:F15)</f>
        <v/>
      </c>
      <c r="G27" s="85">
        <f>SUM(B15:G15)</f>
        <v/>
      </c>
      <c r="H27" s="85">
        <f>SUM(B15:H15)</f>
        <v/>
      </c>
      <c r="I27" s="85">
        <f>SUM(B15:I15)</f>
        <v/>
      </c>
      <c r="J27" s="85">
        <f>SUM(B15:J15)</f>
        <v/>
      </c>
      <c r="K27" s="85">
        <f>SUM(B15:K15)</f>
        <v/>
      </c>
      <c r="L27" s="85">
        <f>SUM(B15:L15)</f>
        <v/>
      </c>
      <c r="M27" s="85">
        <f>SUM(B15:M15)</f>
        <v/>
      </c>
      <c r="N27" s="85">
        <f>SUM(C15:N15)+SUM($N17:N17)</f>
        <v/>
      </c>
      <c r="O27" s="85">
        <f>SUM(D15:O15)+SUM($N17:O17)</f>
        <v/>
      </c>
      <c r="P27" s="85">
        <f>SUM(E15:P15)+SUM($N17:P17)</f>
        <v/>
      </c>
      <c r="Q27" s="85">
        <f>SUM(F15:Q15)+SUM($N17:Q17)</f>
        <v/>
      </c>
      <c r="R27" s="85">
        <f>SUM(G15:R15)+SUM($N17:R17)</f>
        <v/>
      </c>
      <c r="S27" s="85">
        <f>SUM(H15:S15)+SUM($N17:S17)</f>
        <v/>
      </c>
    </row>
    <row r="28">
      <c r="A28" s="28" t="inlineStr">
        <is>
          <t>ARR Quy Năm (VNĐ)</t>
        </is>
      </c>
      <c r="B28" s="87">
        <f>B27*$B$4+B18*$B$6*12</f>
        <v/>
      </c>
      <c r="C28" s="87">
        <f>C27*$B$4+C18*$B$6*12</f>
        <v/>
      </c>
      <c r="D28" s="87">
        <f>D27*$B$4+D18*$B$6*12</f>
        <v/>
      </c>
      <c r="E28" s="87">
        <f>E27*$B$4+E18*$B$6*12</f>
        <v/>
      </c>
      <c r="F28" s="87">
        <f>F27*$B$4+F18*$B$6*12</f>
        <v/>
      </c>
      <c r="G28" s="87">
        <f>G27*$B$4+G18*$B$6*12</f>
        <v/>
      </c>
      <c r="H28" s="87">
        <f>H27*$B$4+H18*$B$6*12</f>
        <v/>
      </c>
      <c r="I28" s="87">
        <f>I27*$B$4+I18*$B$6*12</f>
        <v/>
      </c>
      <c r="J28" s="87">
        <f>J27*$B$4+J18*$B$6*12</f>
        <v/>
      </c>
      <c r="K28" s="87">
        <f>K27*$B$4+K18*$B$6*12</f>
        <v/>
      </c>
      <c r="L28" s="87">
        <f>L27*$B$4+L18*$B$6*12</f>
        <v/>
      </c>
      <c r="M28" s="87">
        <f>M27*$B$4+M18*$B$6*12</f>
        <v/>
      </c>
      <c r="N28" s="87">
        <f>N27*$B$4+N18*$B$6*12</f>
        <v/>
      </c>
      <c r="O28" s="87">
        <f>O27*$B$4+O18*$B$6*12</f>
        <v/>
      </c>
      <c r="P28" s="87">
        <f>P27*$B$4+P18*$B$6*12</f>
        <v/>
      </c>
      <c r="Q28" s="87">
        <f>Q27*$B$4+Q18*$B$6*12</f>
        <v/>
      </c>
      <c r="R28" s="87">
        <f>R27*$B$4+R18*$B$6*12</f>
        <v/>
      </c>
      <c r="S28" s="87">
        <f>S27*$B$4+S18*$B$6*12</f>
        <v/>
      </c>
    </row>
    <row r="29">
      <c r="A29" s="11" t="inlineStr">
        <is>
          <t>ARR Quy Năm (USD)</t>
        </is>
      </c>
      <c r="B29" s="86">
        <f>B28/$B$10</f>
        <v/>
      </c>
      <c r="C29" s="86">
        <f>C28/$B$10</f>
        <v/>
      </c>
      <c r="D29" s="86">
        <f>D28/$B$10</f>
        <v/>
      </c>
      <c r="E29" s="86">
        <f>E28/$B$10</f>
        <v/>
      </c>
      <c r="F29" s="86">
        <f>F28/$B$10</f>
        <v/>
      </c>
      <c r="G29" s="86">
        <f>G28/$B$10</f>
        <v/>
      </c>
      <c r="H29" s="86">
        <f>H28/$B$10</f>
        <v/>
      </c>
      <c r="I29" s="86">
        <f>I28/$B$10</f>
        <v/>
      </c>
      <c r="J29" s="86">
        <f>J28/$B$10</f>
        <v/>
      </c>
      <c r="K29" s="86">
        <f>K28/$B$10</f>
        <v/>
      </c>
      <c r="L29" s="86">
        <f>L28/$B$10</f>
        <v/>
      </c>
      <c r="M29" s="86">
        <f>M28/$B$10</f>
        <v/>
      </c>
      <c r="N29" s="86">
        <f>N28/$B$10</f>
        <v/>
      </c>
      <c r="O29" s="86">
        <f>O28/$B$10</f>
        <v/>
      </c>
      <c r="P29" s="86">
        <f>P28/$B$10</f>
        <v/>
      </c>
      <c r="Q29" s="86">
        <f>Q28/$B$10</f>
        <v/>
      </c>
      <c r="R29" s="86">
        <f>R28/$B$10</f>
        <v/>
      </c>
      <c r="S29" s="86">
        <f>S28/$B$10</f>
        <v/>
      </c>
    </row>
  </sheetData>
  <mergeCells count="2">
    <mergeCell ref="A2:S2"/>
    <mergeCell ref="A1:S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4" customWidth="1" min="3" max="3"/>
    <col width="18" customWidth="1" min="4" max="4"/>
    <col width="55" customWidth="1" min="5" max="5"/>
  </cols>
  <sheetData>
    <row r="1" ht="30" customHeight="1">
      <c r="A1" s="75" t="inlineStr">
        <is>
          <t>KẾ HOẠCH SỬ DỤNG VỐN PRE-SEED $90.000 (GIẢI NGÂN 40% ĐỢT 1)</t>
        </is>
      </c>
    </row>
    <row r="2" ht="30" customHeight="1">
      <c r="A2" s="76" t="inlineStr">
        <is>
          <t>Đợt 1: 40% ($36k) ngay sau khi ký hợp đồng | Đợt 2: 60% ($54k) khi có 5 khách trả trước</t>
        </is>
      </c>
    </row>
    <row r="4">
      <c r="A4" s="28" t="inlineStr">
        <is>
          <t>Tổng vốn đầu tư (USD)</t>
        </is>
      </c>
      <c r="B4" s="80" t="n">
        <v>90000</v>
      </c>
    </row>
    <row r="5">
      <c r="A5" s="28" t="inlineStr">
        <is>
          <t>Tỷ giá quy đổi (USD/VNĐ)</t>
        </is>
      </c>
      <c r="B5" s="80" t="n">
        <v>25400</v>
      </c>
    </row>
    <row r="6">
      <c r="A6" s="28" t="inlineStr">
        <is>
          <t>Đợt 1 (40% ngay khi ký)</t>
        </is>
      </c>
      <c r="B6" s="88">
        <f>B4*0.4</f>
        <v/>
      </c>
      <c r="C6" s="88">
        <f>B6*B5</f>
        <v/>
      </c>
    </row>
    <row r="7">
      <c r="A7" s="28" t="inlineStr">
        <is>
          <t>Đợt 2 (60% khi đạt 5 hợp đồng)</t>
        </is>
      </c>
      <c r="B7" s="87">
        <f>B4*0.6</f>
        <v/>
      </c>
      <c r="C7" s="87">
        <f>B7*B5</f>
        <v/>
      </c>
    </row>
    <row r="9">
      <c r="A9" s="83" t="inlineStr">
        <is>
          <t>Hạng mục phân bổ</t>
        </is>
      </c>
      <c r="B9" s="83" t="inlineStr">
        <is>
          <t>Tỷ lệ</t>
        </is>
      </c>
      <c r="C9" s="83" t="inlineStr">
        <is>
          <t>USD</t>
        </is>
      </c>
      <c r="D9" s="83" t="inlineStr">
        <is>
          <t>VNĐ</t>
        </is>
      </c>
      <c r="E9" s="83" t="inlineStr">
        <is>
          <t>Mục tiêu cụ thể</t>
        </is>
      </c>
    </row>
    <row r="10">
      <c r="A10" s="11" t="inlineStr">
        <is>
          <t>Đội ngũ kỹ thuật &amp; vận hành lõi (4–5 người)</t>
        </is>
      </c>
      <c r="B10" s="81" t="n">
        <v>0.55</v>
      </c>
      <c r="C10" s="86">
        <f>$B$4*B10</f>
        <v/>
      </c>
      <c r="D10" s="86">
        <f>C10*$B$5</f>
        <v/>
      </c>
      <c r="E10" s="14" t="inlineStr">
        <is>
          <t>Founder nhận lương cơ sở; 1 kỹ sư fullstack, 1 CSKH triển khai</t>
        </is>
      </c>
    </row>
    <row r="11">
      <c r="A11" s="11" t="inlineStr">
        <is>
          <t>Bán hàng thực địa &amp; mở rộng mạng lưới FarmTruth</t>
        </is>
      </c>
      <c r="B11" s="81" t="n">
        <v>0.2</v>
      </c>
      <c r="C11" s="86">
        <f>$B$4*B11</f>
        <v/>
      </c>
      <c r="D11" s="86">
        <f>C11*$B$5</f>
        <v/>
      </c>
      <c r="E11" s="14" t="inlineStr">
        <is>
          <t>Tiếp cận trực tiếp HTX/Doanh nghiệp tại Tây Nguyên &amp; ĐBSCL</t>
        </is>
      </c>
    </row>
    <row r="12">
      <c r="A12" s="11" t="inlineStr">
        <is>
          <t>Hạ tầng đám mây AWS, Supabase &amp; AI Compute</t>
        </is>
      </c>
      <c r="B12" s="81" t="n">
        <v>0.1</v>
      </c>
      <c r="C12" s="86">
        <f>$B$4*B12</f>
        <v/>
      </c>
      <c r="D12" s="86">
        <f>C12*$B$5</f>
        <v/>
      </c>
      <c r="E12" s="14" t="inlineStr">
        <is>
          <t>Máy chủ, DB phân tán, token LLM, lưu trữ băm SHA-256</t>
        </is>
      </c>
    </row>
    <row r="13">
      <c r="A13" s="11" t="inlineStr">
        <is>
          <t>Pháp lý, IP, Thỏa thuận cổ đông &amp; Cấu trúc holding</t>
        </is>
      </c>
      <c r="B13" s="81" t="n">
        <v>0.07000000000000001</v>
      </c>
      <c r="C13" s="86">
        <f>$B$4*B13</f>
        <v/>
      </c>
      <c r="D13" s="86">
        <f>C13*$B$5</f>
        <v/>
      </c>
      <c r="E13" s="14" t="inlineStr">
        <is>
          <t>Chuyển giao toàn bộ IP về công ty, SHA bảo vệ, chuẩn bị flip Singapore</t>
        </is>
      </c>
    </row>
    <row r="14">
      <c r="A14" s="11" t="inlineStr">
        <is>
          <t>Dự phòng vận hành an toàn</t>
        </is>
      </c>
      <c r="B14" s="81" t="n">
        <v>0.08</v>
      </c>
      <c r="C14" s="86">
        <f>$B$4*B14</f>
        <v/>
      </c>
      <c r="D14" s="86">
        <f>C14*$B$5</f>
        <v/>
      </c>
      <c r="E14" s="14" t="inlineStr">
        <is>
          <t>Đảm bảo đường băng tối thiểu khi thị trường biến động</t>
        </is>
      </c>
    </row>
    <row r="15">
      <c r="A15" s="28" t="inlineStr">
        <is>
          <t>TỔNG CỘNG</t>
        </is>
      </c>
      <c r="B15" s="89">
        <f>SUM(B10:B14)</f>
        <v/>
      </c>
      <c r="C15" s="87">
        <f>SUM(C10:C14)</f>
        <v/>
      </c>
      <c r="D15" s="87">
        <f>SUM(D10:D14)</f>
        <v/>
      </c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0B981"/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6" customWidth="1" min="4" max="4"/>
    <col width="18" customWidth="1" min="5" max="5"/>
    <col width="12" customWidth="1" min="6" max="6"/>
    <col width="65" customWidth="1" min="7" max="7"/>
  </cols>
  <sheetData>
    <row r="1" ht="30" customHeight="1">
      <c r="A1" s="75" t="inlineStr">
        <is>
          <t>LỘ TRÌNH VÒNG VỐN &amp; CƠ CẤU CỔ PHẦN ĐA VÒNG (MÔ PHỎNG)</t>
        </is>
      </c>
    </row>
    <row r="2" ht="30" customHeight="1">
      <c r="A2" s="76" t="inlineStr">
        <is>
          <t>Bảo đảm Founders duy trì quyền kiểm soát &gt; 55% sau Series A</t>
        </is>
      </c>
    </row>
    <row r="4">
      <c r="A4" s="83" t="inlineStr">
        <is>
          <t>Vòng gọi vốn</t>
        </is>
      </c>
      <c r="B4" s="83" t="inlineStr">
        <is>
          <t>Thời điểm</t>
        </is>
      </c>
      <c r="C4" s="83" t="inlineStr">
        <is>
          <t>Pre-money (USD)</t>
        </is>
      </c>
      <c r="D4" s="83" t="inlineStr">
        <is>
          <t>Vốn gọi (USD)</t>
        </is>
      </c>
      <c r="E4" s="83" t="inlineStr">
        <is>
          <t>Post-money (USD)</t>
        </is>
      </c>
      <c r="F4" s="83" t="inlineStr">
        <is>
          <t>% Cổ phần nhường</t>
        </is>
      </c>
      <c r="G4" s="83" t="inlineStr">
        <is>
          <t>Điều kiện tiên quyết mở vòng</t>
        </is>
      </c>
    </row>
    <row r="5">
      <c r="A5" s="28" t="inlineStr">
        <is>
          <t>Pre-Seed</t>
        </is>
      </c>
      <c r="B5" s="11" t="inlineStr">
        <is>
          <t>Hiện tại (T0)</t>
        </is>
      </c>
      <c r="C5" s="80" t="n">
        <v>810000</v>
      </c>
      <c r="D5" s="80" t="n">
        <v>90000</v>
      </c>
      <c r="E5" s="86">
        <f>C5+D5</f>
        <v/>
      </c>
      <c r="F5" s="90">
        <f>D5/E5</f>
        <v/>
      </c>
      <c r="G5" s="14" t="inlineStr">
        <is>
          <t>Demo chạy thực tế, 3 LOI khách hàng, đội ngũ lõi</t>
        </is>
      </c>
    </row>
    <row r="6">
      <c r="A6" s="28" t="inlineStr">
        <is>
          <t>Seed</t>
        </is>
      </c>
      <c r="B6" s="11" t="inlineStr">
        <is>
          <t>Tháng 15–18</t>
        </is>
      </c>
      <c r="C6" s="80" t="n">
        <v>2300000</v>
      </c>
      <c r="D6" s="80" t="n">
        <v>400000</v>
      </c>
      <c r="E6" s="86">
        <f>C6+D6</f>
        <v/>
      </c>
      <c r="F6" s="90">
        <f>D6/E6</f>
        <v/>
      </c>
      <c r="G6" s="14" t="inlineStr">
        <is>
          <t>ARR ≥ 2 tỷ VNĐ, ≥ 40 khách trả phí, gia hạn ≥ 70%, có khách hộ chiếu lô</t>
        </is>
      </c>
    </row>
    <row r="7">
      <c r="A7" s="28" t="inlineStr">
        <is>
          <t>Series A</t>
        </is>
      </c>
      <c r="B7" s="11" t="inlineStr">
        <is>
          <t>Tháng 36–42</t>
        </is>
      </c>
      <c r="C7" s="80" t="n">
        <v>12000000</v>
      </c>
      <c r="D7" s="80" t="n">
        <v>3000000</v>
      </c>
      <c r="E7" s="86">
        <f>C7+D7</f>
        <v/>
      </c>
      <c r="F7" s="90">
        <f>D7/E7</f>
        <v/>
      </c>
      <c r="G7" s="14" t="inlineStr">
        <is>
          <t>ARR ≥ $1M USD, GMV thực qua FarmTruth-Market, mở rộng 1 nước ASEAN</t>
        </is>
      </c>
    </row>
    <row r="10">
      <c r="A10" s="83" t="inlineStr">
        <is>
          <t>Cổ đông</t>
        </is>
      </c>
      <c r="B10" s="83" t="inlineStr">
        <is>
          <t>Ban đầu</t>
        </is>
      </c>
      <c r="C10" s="83" t="inlineStr">
        <is>
          <t>Sau Pre-Seed</t>
        </is>
      </c>
      <c r="D10" s="83" t="inlineStr">
        <is>
          <t>Sau Seed</t>
        </is>
      </c>
      <c r="E10" s="83" t="inlineStr">
        <is>
          <t>Sau Series A</t>
        </is>
      </c>
      <c r="F10" s="83" t="inlineStr"/>
      <c r="G10" s="83" t="inlineStr"/>
    </row>
    <row r="11">
      <c r="A11" s="28" t="inlineStr">
        <is>
          <t>Cổ đông sáng lập (Founders)</t>
        </is>
      </c>
      <c r="B11" s="91" t="n">
        <v>0.9</v>
      </c>
      <c r="C11" s="90">
        <f>B11*(1-$F$5)</f>
        <v/>
      </c>
      <c r="D11" s="90">
        <f>C11*(1-$F$6)</f>
        <v/>
      </c>
      <c r="E11" s="90">
        <f>D11*(1-$F$7)</f>
        <v/>
      </c>
    </row>
    <row r="12">
      <c r="A12" s="28" t="inlineStr">
        <is>
          <t>Quỹ quyền chọn nhân sự (ESOP)</t>
        </is>
      </c>
      <c r="B12" s="91" t="n">
        <v>0.1</v>
      </c>
      <c r="C12" s="92">
        <f>B12*(1-$F$5)</f>
        <v/>
      </c>
      <c r="D12" s="92">
        <f>C12*(1-$F$6)</f>
        <v/>
      </c>
      <c r="E12" s="92">
        <f>D12*(1-$F$7)</f>
        <v/>
      </c>
    </row>
    <row r="13">
      <c r="A13" s="28" t="inlineStr">
        <is>
          <t>Nhà đầu tư Pre-Seed ($90k)</t>
        </is>
      </c>
      <c r="B13" s="92" t="n">
        <v>0</v>
      </c>
      <c r="C13" s="92">
        <f>$F$5</f>
        <v/>
      </c>
      <c r="D13" s="92">
        <f>C13*(1-$F$6)</f>
        <v/>
      </c>
      <c r="E13" s="92">
        <f>D13*(1-$F$7)</f>
        <v/>
      </c>
    </row>
    <row r="14">
      <c r="A14" s="28" t="inlineStr">
        <is>
          <t>Nhà đầu tư Seed ($400k)</t>
        </is>
      </c>
      <c r="B14" s="92" t="n">
        <v>0</v>
      </c>
      <c r="C14" s="92">
        <f>B14*(1-$F$5)</f>
        <v/>
      </c>
      <c r="D14" s="92">
        <f>$F$6</f>
        <v/>
      </c>
      <c r="E14" s="92">
        <f>D14*(1-$F$7)</f>
        <v/>
      </c>
    </row>
    <row r="15">
      <c r="A15" s="28" t="inlineStr">
        <is>
          <t>Nhà đầu tư Series A ($3.0M)</t>
        </is>
      </c>
      <c r="B15" s="92" t="n">
        <v>0</v>
      </c>
      <c r="C15" s="92">
        <f>B15*(1-$F$5)</f>
        <v/>
      </c>
      <c r="D15" s="92">
        <f>C15*(1-$F$6)</f>
        <v/>
      </c>
      <c r="E15" s="92">
        <f>$F$7</f>
        <v/>
      </c>
    </row>
    <row r="16">
      <c r="A16" s="28" t="inlineStr">
        <is>
          <t>TỔNG CỘNG</t>
        </is>
      </c>
      <c r="B16" s="93">
        <f>SUM(B11:B15)</f>
        <v/>
      </c>
      <c r="C16" s="93">
        <f>SUM(C11:C15)</f>
        <v/>
      </c>
      <c r="D16" s="93">
        <f>SUM(D11:D15)</f>
        <v/>
      </c>
      <c r="E16" s="93">
        <f>SUM(E11:E15)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0B981"/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75" t="inlineStr">
        <is>
          <t>PHÂN CHIA GIÁ TRỊ THOÁT VỐN — ƯU TIÊN THANH LÝ 1X KHÔNG THAM GIA</t>
        </is>
      </c>
    </row>
    <row r="2" ht="30" customHeight="1">
      <c r="A2" s="76" t="inlineStr">
        <is>
          <t>Bảo vệ hoàn vốn cho NĐT Pre-Seed ở mức định giá thấp và tối ưu lợi nhuận khi M&amp;A thành công</t>
        </is>
      </c>
    </row>
    <row r="4">
      <c r="A4" s="83" t="inlineStr">
        <is>
          <t>Kịch bản định giá khi M&amp;A / Bán cty (USD)</t>
        </is>
      </c>
      <c r="B4" s="83" t="inlineStr">
        <is>
          <t>Kịch bản 1 ($1M)</t>
        </is>
      </c>
      <c r="C4" s="83" t="inlineStr">
        <is>
          <t>Kịch bản 2 ($5M)</t>
        </is>
      </c>
      <c r="D4" s="83" t="inlineStr">
        <is>
          <t>Kịch bản 3 ($20M)</t>
        </is>
      </c>
      <c r="E4" s="83" t="inlineStr">
        <is>
          <t>Kịch bản 4 ($50M)</t>
        </is>
      </c>
      <c r="F4" s="83" t="inlineStr"/>
    </row>
    <row r="5">
      <c r="A5" s="28" t="inlineStr">
        <is>
          <t>Giá trị thương vụ mua bán sáp nhập</t>
        </is>
      </c>
      <c r="B5" s="80" t="n">
        <v>1000000</v>
      </c>
      <c r="C5" s="80" t="n">
        <v>5000000</v>
      </c>
      <c r="D5" s="80" t="n">
        <v>20000000</v>
      </c>
      <c r="E5" s="80" t="n">
        <v>50000000</v>
      </c>
    </row>
    <row r="7">
      <c r="A7" s="28" t="inlineStr">
        <is>
          <t>Nhà đầu tư Pre-Seed ($90k) — Số tiền nhận về</t>
        </is>
      </c>
      <c r="B7" s="86">
        <f>MAX(MIN('Cap_Table_Vong_Von'!$D$5,B$5*'Cap_Table_Vong_Von'!$D$5/('Cap_Table_Vong_Von'!$D$5+'Cap_Table_Vong_Von'!$D$6+'Cap_Table_Vong_Von'!$D$7)),B$5*'Cap_Table_Vong_Von'!$E$13)</f>
        <v/>
      </c>
      <c r="C7" s="86">
        <f>MAX(MIN('Cap_Table_Vong_Von'!$D$5,C$5*'Cap_Table_Vong_Von'!$D$5/('Cap_Table_Vong_Von'!$D$5+'Cap_Table_Vong_Von'!$D$6+'Cap_Table_Vong_Von'!$D$7)),C$5*'Cap_Table_Vong_Von'!$E$13)</f>
        <v/>
      </c>
      <c r="D7" s="86">
        <f>MAX(MIN('Cap_Table_Vong_Von'!$D$5,D$5*'Cap_Table_Vong_Von'!$D$5/('Cap_Table_Vong_Von'!$D$5+'Cap_Table_Vong_Von'!$D$6+'Cap_Table_Vong_Von'!$D$7)),D$5*'Cap_Table_Vong_Von'!$E$13)</f>
        <v/>
      </c>
      <c r="E7" s="86">
        <f>MAX(MIN('Cap_Table_Vong_Von'!$D$5,E$5*'Cap_Table_Vong_Von'!$D$5/('Cap_Table_Vong_Von'!$D$5+'Cap_Table_Vong_Von'!$D$6+'Cap_Table_Vong_Von'!$D$7)),E$5*'Cap_Table_Vong_Von'!$E$13)</f>
        <v/>
      </c>
    </row>
    <row r="8">
      <c r="A8" s="28" t="inlineStr">
        <is>
          <t>Nhà đầu tư Seed ($400k) — Số tiền nhận về</t>
        </is>
      </c>
      <c r="B8" s="86">
        <f>MAX(MIN('Cap_Table_Vong_Von'!$D$6,B$5*'Cap_Table_Vong_Von'!$D$6/('Cap_Table_Vong_Von'!$D$5+'Cap_Table_Vong_Von'!$D$6+'Cap_Table_Vong_Von'!$D$7)),B$5*'Cap_Table_Vong_Von'!$E$14)</f>
        <v/>
      </c>
      <c r="C8" s="86">
        <f>MAX(MIN('Cap_Table_Vong_Von'!$D$6,C$5*'Cap_Table_Vong_Von'!$D$6/('Cap_Table_Vong_Von'!$D$5+'Cap_Table_Vong_Von'!$D$6+'Cap_Table_Vong_Von'!$D$7)),C$5*'Cap_Table_Vong_Von'!$E$14)</f>
        <v/>
      </c>
      <c r="D8" s="86">
        <f>MAX(MIN('Cap_Table_Vong_Von'!$D$6,D$5*'Cap_Table_Vong_Von'!$D$6/('Cap_Table_Vong_Von'!$D$5+'Cap_Table_Vong_Von'!$D$6+'Cap_Table_Vong_Von'!$D$7)),D$5*'Cap_Table_Vong_Von'!$E$14)</f>
        <v/>
      </c>
      <c r="E8" s="86">
        <f>MAX(MIN('Cap_Table_Vong_Von'!$D$6,E$5*'Cap_Table_Vong_Von'!$D$6/('Cap_Table_Vong_Von'!$D$5+'Cap_Table_Vong_Von'!$D$6+'Cap_Table_Vong_Von'!$D$7)),E$5*'Cap_Table_Vong_Von'!$E$14)</f>
        <v/>
      </c>
    </row>
    <row r="9">
      <c r="A9" s="28" t="inlineStr">
        <is>
          <t>Nhà đầu tư Series A ($3.0M) — Số tiền nhận về</t>
        </is>
      </c>
      <c r="B9" s="86">
        <f>MAX(MIN('Cap_Table_Vong_Von'!$D$7,B$5*'Cap_Table_Vong_Von'!$D$7/('Cap_Table_Vong_Von'!$D$5+'Cap_Table_Vong_Von'!$D$6+'Cap_Table_Vong_Von'!$D$7)),B$5*'Cap_Table_Vong_Von'!$E$15)</f>
        <v/>
      </c>
      <c r="C9" s="86">
        <f>MAX(MIN('Cap_Table_Vong_Von'!$D$7,C$5*'Cap_Table_Vong_Von'!$D$7/('Cap_Table_Vong_Von'!$D$5+'Cap_Table_Vong_Von'!$D$6+'Cap_Table_Vong_Von'!$D$7)),C$5*'Cap_Table_Vong_Von'!$E$15)</f>
        <v/>
      </c>
      <c r="D9" s="86">
        <f>MAX(MIN('Cap_Table_Vong_Von'!$D$7,D$5*'Cap_Table_Vong_Von'!$D$7/('Cap_Table_Vong_Von'!$D$5+'Cap_Table_Vong_Von'!$D$6+'Cap_Table_Vong_Von'!$D$7)),D$5*'Cap_Table_Vong_Von'!$E$15)</f>
        <v/>
      </c>
      <c r="E9" s="86">
        <f>MAX(MIN('Cap_Table_Vong_Von'!$D$7,E$5*'Cap_Table_Vong_Von'!$D$7/('Cap_Table_Vong_Von'!$D$5+'Cap_Table_Vong_Von'!$D$6+'Cap_Table_Vong_Von'!$D$7)),E$5*'Cap_Table_Vong_Von'!$E$15)</f>
        <v/>
      </c>
    </row>
    <row r="10">
      <c r="A10" s="28" t="inlineStr">
        <is>
          <t>Khối Founders + ESOP — Số tiền nhận về</t>
        </is>
      </c>
      <c r="B10" s="87">
        <f>MAX(0,B5-SUM(B7:B9))</f>
        <v/>
      </c>
      <c r="C10" s="87">
        <f>MAX(0,C5-SUM(C7:C9))</f>
        <v/>
      </c>
      <c r="D10" s="87">
        <f>MAX(0,D5-SUM(D7:D9))</f>
        <v/>
      </c>
      <c r="E10" s="87">
        <f>MAX(0,E5-SUM(E7:E9))</f>
        <v/>
      </c>
    </row>
    <row r="12">
      <c r="A12" s="28" t="inlineStr">
        <is>
          <t>Bội số hoàn vốn NĐT Pre-Seed (MoIC)</t>
        </is>
      </c>
      <c r="B12" s="94">
        <f>B7/'Cap_Table_Vong_Von'!$D$5</f>
        <v/>
      </c>
      <c r="C12" s="94">
        <f>C7/'Cap_Table_Vong_Von'!$D$5</f>
        <v/>
      </c>
      <c r="D12" s="94">
        <f>D7/'Cap_Table_Vong_Von'!$D$5</f>
        <v/>
      </c>
      <c r="E12" s="94">
        <f>E7/'Cap_Table_Vong_Von'!$D$5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2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4" customWidth="1" min="4" max="4"/>
    <col width="32" customWidth="1" min="5" max="5"/>
    <col width="36" customWidth="1" min="6" max="6"/>
    <col width="16" customWidth="1" min="7" max="7"/>
  </cols>
  <sheetData>
    <row r="1" ht="32" customHeight="1">
      <c r="A1" s="1" t="inlineStr">
        <is>
          <t>FLYTRUST FTC // BẢNG TÍNH LỢI NHUẬN ĐẦU TƯ (ROI) CHO KHÁCH HÀNG DOANH NGHIỆP</t>
        </is>
      </c>
    </row>
    <row r="2" ht="20" customHeight="1">
      <c r="A2" s="2" t="inlineStr">
        <is>
          <t>Lượng hóa giá trị gói FTC Enterprise Sales Launch (theo enterprise.flytrustcontent.io.vn) quy đổi 40 triệu VNĐ/năm (~$131/tháng). MỌI THÔNG SỐ LÀ GIẢ ĐỊNH.</t>
        </is>
      </c>
    </row>
    <row r="4" ht="20" customHeight="1">
      <c r="A4" s="3" t="inlineStr">
        <is>
          <t>LỢI ÍCH TÀI CHÍNH RÒNG / THÁNG</t>
        </is>
      </c>
      <c r="C4" s="4" t="inlineStr">
        <is>
          <t>TỶ SUẤT HOÀN VỐN (ROI % / THÁNG)</t>
        </is>
      </c>
      <c r="E4" s="5" t="inlineStr">
        <is>
          <t>THỜI GIAN HOÀN VỐN (PAYBACK DAYS)</t>
        </is>
      </c>
    </row>
    <row r="5" ht="30" customHeight="1">
      <c r="A5" s="6">
        <f>C27-C28</f>
        <v/>
      </c>
      <c r="C5" s="7">
        <f>(C27-C28)/C28</f>
        <v/>
      </c>
      <c r="E5" s="8">
        <f>C28/(C27/30)&amp;" ngày"</f>
        <v/>
      </c>
    </row>
    <row r="7" ht="26" customHeight="1">
      <c r="A7" s="9" t="inlineStr">
        <is>
          <t>Mục Phân Tích &amp; Chỉ Số</t>
        </is>
      </c>
      <c r="B7" s="9" t="inlineStr">
        <is>
          <t>Ký Hiệu</t>
        </is>
      </c>
      <c r="C7" s="9" t="inlineStr">
        <is>
          <t>Giá Trị</t>
        </is>
      </c>
      <c r="D7" s="9" t="inlineStr">
        <is>
          <t>Đơn Vị</t>
        </is>
      </c>
      <c r="E7" s="9" t="inlineStr">
        <is>
          <t>Công Thức / Nguồn Dữ Liệu</t>
        </is>
      </c>
      <c r="F7" s="9" t="inlineStr">
        <is>
          <t>Diễn Giải Tác Động Kinh Doanh</t>
        </is>
      </c>
      <c r="G7" s="9" t="inlineStr">
        <is>
          <t>Mức Độ Tự Động</t>
        </is>
      </c>
    </row>
    <row r="8" ht="22" customHeight="1">
      <c r="A8" s="10" t="inlineStr">
        <is>
          <t>1. THÔNG SỐ HIỆN TẠI CỦA DOANH NGHIỆP (INPUT CẦN NHẬP - Ô VÀNG)</t>
        </is>
      </c>
    </row>
    <row r="9" ht="20" customHeight="1">
      <c r="A9" s="11" t="inlineStr">
        <is>
          <t>Ngân sách tiếp thị / quảng cáo hàng tháng hiện tại</t>
        </is>
      </c>
      <c r="B9" s="12" t="inlineStr">
        <is>
          <t>AD_SPEND</t>
        </is>
      </c>
      <c r="C9" s="13" t="n">
        <v>1500</v>
      </c>
      <c r="D9" s="12" t="inlineStr">
        <is>
          <t>$/tháng</t>
        </is>
      </c>
      <c r="E9" s="14" t="inlineStr">
        <is>
          <t>Nhập thực tế</t>
        </is>
      </c>
      <c r="F9" s="14" t="inlineStr">
        <is>
          <t>Chi phí chạy Facebook, Google, B2B Trade</t>
        </is>
      </c>
      <c r="G9" s="15" t="inlineStr">
        <is>
          <t>Thủ công</t>
        </is>
      </c>
    </row>
    <row r="10" ht="20" customHeight="1">
      <c r="A10" s="11" t="inlineStr">
        <is>
          <t>Số lượng khách hàng tiềm năng (Leads) phát sinh hàng tháng</t>
        </is>
      </c>
      <c r="B10" s="12" t="inlineStr">
        <is>
          <t>INBOUND_LEADS</t>
        </is>
      </c>
      <c r="C10" s="16" t="n">
        <v>120</v>
      </c>
      <c r="D10" s="12" t="inlineStr">
        <is>
          <t>leads/tháng</t>
        </is>
      </c>
      <c r="E10" s="14" t="inlineStr">
        <is>
          <t>Nhập thực tế</t>
        </is>
      </c>
      <c r="F10" s="14" t="inlineStr">
        <is>
          <t>Tin nhắn, form web, email hỏi hàng</t>
        </is>
      </c>
      <c r="G10" s="15" t="inlineStr">
        <is>
          <t>Thủ công</t>
        </is>
      </c>
    </row>
    <row r="11" ht="20" customHeight="1">
      <c r="A11" s="11" t="inlineStr">
        <is>
          <t>Thời gian nhân viên làm báo giá &amp; hợp đồng thủ công mỗi tuần</t>
        </is>
      </c>
      <c r="B11" s="12" t="inlineStr">
        <is>
          <t>QUOTE_HOURS</t>
        </is>
      </c>
      <c r="C11" s="16" t="n">
        <v>18</v>
      </c>
      <c r="D11" s="12" t="inlineStr">
        <is>
          <t>giờ/tuần</t>
        </is>
      </c>
      <c r="E11" s="14" t="inlineStr">
        <is>
          <t>Nhập thực tế</t>
        </is>
      </c>
      <c r="F11" s="14" t="inlineStr">
        <is>
          <t>Tính cước, quy cách, lập file Word/Excel</t>
        </is>
      </c>
      <c r="G11" s="15" t="inlineStr">
        <is>
          <t>Thủ công</t>
        </is>
      </c>
    </row>
    <row r="12" ht="20" customHeight="1">
      <c r="A12" s="11" t="inlineStr">
        <is>
          <t>Giá trị trung bình của 1 đơn hàng B2B (Average Deal Size)</t>
        </is>
      </c>
      <c r="B12" s="12" t="inlineStr">
        <is>
          <t>DEAL_SIZE</t>
        </is>
      </c>
      <c r="C12" s="13" t="n">
        <v>6500</v>
      </c>
      <c r="D12" s="12" t="inlineStr">
        <is>
          <t>$/đơn</t>
        </is>
      </c>
      <c r="E12" s="14" t="inlineStr">
        <is>
          <t>Nhập thực tế</t>
        </is>
      </c>
      <c r="F12" s="14" t="inlineStr">
        <is>
          <t>Giá trị đơn hàng xuất khẩu / bán sỉ bình quân</t>
        </is>
      </c>
      <c r="G12" s="15" t="inlineStr">
        <is>
          <t>Thủ công</t>
        </is>
      </c>
    </row>
    <row r="13" ht="20" customHeight="1">
      <c r="A13" s="11" t="inlineStr">
        <is>
          <t>Tỷ lệ chốt đơn hiện tại (Lead-to-Deal Conversion Rate)</t>
        </is>
      </c>
      <c r="B13" s="12" t="inlineStr">
        <is>
          <t>BASE_CONV</t>
        </is>
      </c>
      <c r="C13" s="17" t="n">
        <v>0.05</v>
      </c>
      <c r="D13" s="12" t="inlineStr">
        <is>
          <t>%</t>
        </is>
      </c>
      <c r="E13" s="14" t="inlineStr">
        <is>
          <t>Nhập thực tế</t>
        </is>
      </c>
      <c r="F13" s="14" t="inlineStr">
        <is>
          <t>5% tương đương 6 đơn hàng chốt/tháng</t>
        </is>
      </c>
      <c r="G13" s="15" t="inlineStr">
        <is>
          <t>Thủ công</t>
        </is>
      </c>
    </row>
    <row r="14" ht="20" customHeight="1">
      <c r="A14" s="11" t="inlineStr">
        <is>
          <t>Chi phí nhân công bình quân của nhân viên kinh doanh / giờ</t>
        </is>
      </c>
      <c r="B14" s="12" t="inlineStr">
        <is>
          <t>HOURLY_COST</t>
        </is>
      </c>
      <c r="C14" s="13" t="n">
        <v>15</v>
      </c>
      <c r="D14" s="12" t="inlineStr">
        <is>
          <t>$/giờ</t>
        </is>
      </c>
      <c r="E14" s="14" t="inlineStr">
        <is>
          <t>Nhập thực tế</t>
        </is>
      </c>
      <c r="F14" s="14" t="inlineStr">
        <is>
          <t>Lương cứng + bảo hiểm + phụ cấp quy đổi</t>
        </is>
      </c>
      <c r="G14" s="15" t="inlineStr">
        <is>
          <t>Thủ công</t>
        </is>
      </c>
    </row>
    <row r="16" ht="22" customHeight="1">
      <c r="A16" s="18" t="inlineStr">
        <is>
          <t>2. GIÁ TRỊ TẠO RA NHỜ FLYTRUST FTC (TỰ ĐỘNG TÍNH TOÁN BẰNG CÔNG THỨC)</t>
        </is>
      </c>
    </row>
    <row r="17" ht="20" customHeight="1">
      <c r="A17" s="11" t="inlineStr">
        <is>
          <t>Tỷ lệ thời gian báo giá được tiết kiệm nhờ FTC IdeaLab &amp; Quoting Agent</t>
        </is>
      </c>
      <c r="B17" s="12" t="inlineStr">
        <is>
          <t>TIME_SAVED_PCT</t>
        </is>
      </c>
      <c r="C17" s="19" t="n">
        <v>0.75</v>
      </c>
      <c r="D17" s="12" t="inlineStr">
        <is>
          <t>%</t>
        </is>
      </c>
      <c r="E17" s="14" t="inlineStr">
        <is>
          <t>Thực nghiệm FTC</t>
        </is>
      </c>
      <c r="F17" s="14" t="inlineStr">
        <is>
          <t>Giảm thời gian từ 24h xuống &lt; 5 phút</t>
        </is>
      </c>
      <c r="G17" s="15" t="inlineStr">
        <is>
          <t>Tự động</t>
        </is>
      </c>
    </row>
    <row r="18" ht="20" customHeight="1">
      <c r="A18" s="11" t="inlineStr">
        <is>
          <t>Số giờ nhân công bán hàng tiết kiệm được mỗi tháng</t>
        </is>
      </c>
      <c r="B18" s="12" t="inlineStr">
        <is>
          <t>HOURS_SAVED_MO</t>
        </is>
      </c>
      <c r="C18" s="20">
        <f>C11*4.33*C17</f>
        <v/>
      </c>
      <c r="D18" s="12" t="inlineStr">
        <is>
          <t>giờ/tháng</t>
        </is>
      </c>
      <c r="E18" s="14">
        <f>QUOTE_HOURS*4.33*75%</f>
        <v/>
      </c>
      <c r="F18" s="14" t="inlineStr">
        <is>
          <t>Nhân viên tập trung chăm sóc khách hàng VIP</t>
        </is>
      </c>
      <c r="G18" s="15" t="inlineStr">
        <is>
          <t>Tự động</t>
        </is>
      </c>
    </row>
    <row r="19" ht="20" customHeight="1">
      <c r="A19" s="11" t="inlineStr">
        <is>
          <t>Giá trị tài chính trực tiếp từ tiết kiệm nhân công báo giá ($)</t>
        </is>
      </c>
      <c r="B19" s="12" t="inlineStr">
        <is>
          <t>VAL_LABOR_SAVED</t>
        </is>
      </c>
      <c r="C19" s="21">
        <f>C18*C14</f>
        <v/>
      </c>
      <c r="D19" s="12" t="inlineStr">
        <is>
          <t>$/tháng</t>
        </is>
      </c>
      <c r="E19" s="14">
        <f>HOURS_SAVED_MO * HOURLY_COST</f>
        <v/>
      </c>
      <c r="F19" s="14" t="inlineStr">
        <is>
          <t>Cắt giảm lãng phí chi phí vận hành gián tiếp</t>
        </is>
      </c>
      <c r="G19" s="15" t="inlineStr">
        <is>
          <t>Tự động</t>
        </is>
      </c>
    </row>
    <row r="20" ht="20" customHeight="1">
      <c r="A20" s="11" t="inlineStr">
        <is>
          <t>Tỷ lệ ngân sách quảng cáo tiết kiệm nhờ AI Landing Page &amp; GEO</t>
        </is>
      </c>
      <c r="B20" s="12" t="inlineStr">
        <is>
          <t>AD_EFFICIENCY_PCT</t>
        </is>
      </c>
      <c r="C20" s="19" t="n">
        <v>0.2</v>
      </c>
      <c r="D20" s="12" t="inlineStr">
        <is>
          <t>%</t>
        </is>
      </c>
      <c r="E20" s="14" t="inlineStr">
        <is>
          <t>Benchmark ngành</t>
        </is>
      </c>
      <c r="F20" s="14" t="inlineStr">
        <is>
          <t>Trang đích chuẩn SEO/AI chuyển đổi cao hơn</t>
        </is>
      </c>
      <c r="G20" s="15" t="inlineStr">
        <is>
          <t>Tự động</t>
        </is>
      </c>
    </row>
    <row r="21" ht="20" customHeight="1">
      <c r="A21" s="11" t="inlineStr">
        <is>
          <t>Số tiền lãng phí quảng cáo được cắt giảm hàng tháng ($)</t>
        </is>
      </c>
      <c r="B21" s="12" t="inlineStr">
        <is>
          <t>VAL_AD_SAVED</t>
        </is>
      </c>
      <c r="C21" s="21">
        <f>C9*C20</f>
        <v/>
      </c>
      <c r="D21" s="12" t="inlineStr">
        <is>
          <t>$/tháng</t>
        </is>
      </c>
      <c r="E21" s="14">
        <f>AD_SPEND * AD_EFFICIENCY_PCT</f>
        <v/>
      </c>
      <c r="F21" s="14" t="inlineStr">
        <is>
          <t>Tiết kiệm chi phí thuê khách hàng lãng phí</t>
        </is>
      </c>
      <c r="G21" s="15" t="inlineStr">
        <is>
          <t>Tự động</t>
        </is>
      </c>
    </row>
    <row r="22" ht="20" customHeight="1">
      <c r="A22" s="11" t="inlineStr">
        <is>
          <t>Tỷ lệ tăng thêm chuyển đổi chốt đơn (Báo giá nhanh &lt; 5 phút + Hộ chiếu Minh chứng)</t>
        </is>
      </c>
      <c r="B22" s="12" t="inlineStr">
        <is>
          <t>CONV_LIFT_PCT</t>
        </is>
      </c>
      <c r="C22" s="19" t="n">
        <v>0.025</v>
      </c>
      <c r="D22" s="12" t="inlineStr">
        <is>
          <t>% (tuyệt đối)</t>
        </is>
      </c>
      <c r="E22" s="14" t="inlineStr">
        <is>
          <t>Phân tích A/B test</t>
        </is>
      </c>
      <c r="F22" s="14" t="inlineStr">
        <is>
          <t>Tăng tỷ lệ chốt từ 5.0% lên 7.5%</t>
        </is>
      </c>
      <c r="G22" s="15" t="inlineStr">
        <is>
          <t>Tự động</t>
        </is>
      </c>
    </row>
    <row r="23" ht="20" customHeight="1">
      <c r="A23" s="11" t="inlineStr">
        <is>
          <t>Số đơn hàng B2B chốt thêm thành công mỗi tháng</t>
        </is>
      </c>
      <c r="B23" s="12" t="inlineStr">
        <is>
          <t>EXTRA_DEALS</t>
        </is>
      </c>
      <c r="C23" s="20">
        <f>C10*C22</f>
        <v/>
      </c>
      <c r="D23" s="12" t="inlineStr">
        <is>
          <t>đơn/tháng</t>
        </is>
      </c>
      <c r="E23" s="14">
        <f>INBOUND_LEADS * CONV_LIFT_PCT</f>
        <v/>
      </c>
      <c r="F23" s="14" t="inlineStr">
        <is>
          <t>Tăng 3 đơn hàng xuất khẩu/bán sỉ mới/tháng</t>
        </is>
      </c>
      <c r="G23" s="15" t="inlineStr">
        <is>
          <t>Tự động</t>
        </is>
      </c>
    </row>
    <row r="24" ht="20" customHeight="1">
      <c r="A24" s="11" t="inlineStr">
        <is>
          <t>Tỷ suất lợi nhuận gộp của doanh nghiệp trên mỗi đơn hàng</t>
        </is>
      </c>
      <c r="B24" s="12" t="inlineStr">
        <is>
          <t>GROSS_MARGIN_PCT</t>
        </is>
      </c>
      <c r="C24" s="19" t="n">
        <v>0.18</v>
      </c>
      <c r="D24" s="12" t="inlineStr">
        <is>
          <t>%</t>
        </is>
      </c>
      <c r="E24" s="14" t="inlineStr">
        <is>
          <t>Giả định thận trọng</t>
        </is>
      </c>
      <c r="F24" s="14" t="inlineStr">
        <is>
          <t>Biên lãi gộp tiêu chuẩn ngành nông sản B2B</t>
        </is>
      </c>
      <c r="G24" s="15" t="inlineStr">
        <is>
          <t>Tự động</t>
        </is>
      </c>
    </row>
    <row r="25" ht="20" customHeight="1">
      <c r="A25" s="11" t="inlineStr">
        <is>
          <t>Lợi nhuận gộp bổ sung từ các đơn hàng chốt thêm ($)</t>
        </is>
      </c>
      <c r="B25" s="12" t="inlineStr">
        <is>
          <t>VAL_EXTRA_PROFIT</t>
        </is>
      </c>
      <c r="C25" s="21">
        <f>C23*C12*C24</f>
        <v/>
      </c>
      <c r="D25" s="12" t="inlineStr">
        <is>
          <t>$/tháng</t>
        </is>
      </c>
      <c r="E25" s="14">
        <f>EXTRA_DEALS * DEAL_SIZE * MARGIN</f>
        <v/>
      </c>
      <c r="F25" s="14" t="inlineStr">
        <is>
          <t>Giá trị lợi nhuận ròng bổ sung vào kết quả KD</t>
        </is>
      </c>
      <c r="G25" s="15" t="inlineStr">
        <is>
          <t>Tự động</t>
        </is>
      </c>
    </row>
    <row r="26" ht="22" customHeight="1">
      <c r="A26" s="22" t="inlineStr">
        <is>
          <t>3. TỔNG HỢP HIỆU QUẢ ĐẦU TƯ TÀI CHÍNH &amp; THỜI GIAN HOÀN VỐN</t>
        </is>
      </c>
    </row>
    <row r="27" ht="24" customHeight="1">
      <c r="A27" s="23" t="inlineStr">
        <is>
          <t>TỔNG GIÁ TRỊ TÀI CHÍNH TẠO RA HÀNG THÁNG ($)</t>
        </is>
      </c>
      <c r="B27" s="24" t="inlineStr">
        <is>
          <t>TOTAL_BENEFIT</t>
        </is>
      </c>
      <c r="C27" s="25">
        <f>C19+C21+C25</f>
        <v/>
      </c>
      <c r="D27" s="26" t="inlineStr">
        <is>
          <t>$/tháng</t>
        </is>
      </c>
      <c r="E27" s="27">
        <f>Tiết kiệm nhân công + Giảm quảng cáo + Lãi gộp tăng thêm</f>
        <v/>
      </c>
      <c r="F27" s="27" t="inlineStr">
        <is>
          <t>Tổng giá trị quy đổi thành tiền</t>
        </is>
      </c>
      <c r="G27" s="26" t="inlineStr">
        <is>
          <t>Tự động</t>
        </is>
      </c>
    </row>
    <row r="28" ht="24" customHeight="1">
      <c r="A28" s="28" t="inlineStr">
        <is>
          <t>Chi phí gói FTC Enterprise (40 triệu/năm, quy đổi tháng $)</t>
        </is>
      </c>
      <c r="B28" s="12" t="inlineStr">
        <is>
          <t>FTC_COST</t>
        </is>
      </c>
      <c r="C28" s="29">
        <f>40000000/25400/12</f>
        <v/>
      </c>
      <c r="D28" s="30" t="inlineStr">
        <is>
          <t>$/tháng</t>
        </is>
      </c>
      <c r="E28" s="14">
        <f>40.000.000 VNĐ / 25.400 / 12</f>
        <v/>
      </c>
      <c r="F28" s="14" t="inlineStr">
        <is>
          <t>Bao gồm IdeaLab, CRM, Quoting, Báo cáo</t>
        </is>
      </c>
      <c r="G28" s="30" t="inlineStr">
        <is>
          <t>Tự động</t>
        </is>
      </c>
    </row>
    <row r="29" ht="24" customHeight="1">
      <c r="A29" s="23" t="inlineStr">
        <is>
          <t>LỢI ÍCH TÀI CHÍNH THỰC TẾ RÒNG (NET PROFIT) HÀNG THÁNG ($)</t>
        </is>
      </c>
      <c r="B29" s="24" t="inlineStr">
        <is>
          <t>NET_MONTHLY_PROFIT</t>
        </is>
      </c>
      <c r="C29" s="25">
        <f>C27-C28</f>
        <v/>
      </c>
      <c r="D29" s="26" t="inlineStr">
        <is>
          <t>$/tháng</t>
        </is>
      </c>
      <c r="E29" s="27">
        <f>TOTAL_BENEFIT - FTC_COST</f>
        <v/>
      </c>
      <c r="F29" s="27" t="inlineStr">
        <is>
          <t>Lợi nhuận ròng doanh nghiệp giữ lại sau khi trả phí FTC</t>
        </is>
      </c>
      <c r="G29" s="26" t="inlineStr">
        <is>
          <t>Tự động</t>
        </is>
      </c>
    </row>
    <row r="30" ht="24" customHeight="1">
      <c r="A30" s="28" t="inlineStr">
        <is>
          <t>TỶ SUẤT HOÀN VỐN ĐẦU TƯ ROI HÀNG THÁNG (%)</t>
        </is>
      </c>
      <c r="B30" s="12" t="inlineStr">
        <is>
          <t>ROI_MONTHLY_PCT</t>
        </is>
      </c>
      <c r="C30" s="31">
        <f>(C27-C28)/C28</f>
        <v/>
      </c>
      <c r="D30" s="30" t="inlineStr">
        <is>
          <t>%/tháng</t>
        </is>
      </c>
      <c r="E30" s="14">
        <f>(Lợi ích ròng / Chi phí FTC)</f>
        <v/>
      </c>
      <c r="F30" s="14" t="inlineStr">
        <is>
          <t>Tỷ suất lợi tức trên mỗi USD bỏ ra đầu tư phần mềm</t>
        </is>
      </c>
      <c r="G30" s="30" t="inlineStr">
        <is>
          <t>Tự động</t>
        </is>
      </c>
    </row>
    <row r="31" ht="24" customHeight="1">
      <c r="A31" s="28" t="inlineStr">
        <is>
          <t>TỶ SUẤT HOÀN VỐN ĐẦU TƯ ROI QUY NĂM (%)</t>
        </is>
      </c>
      <c r="B31" s="12" t="inlineStr">
        <is>
          <t>ROI_ANNUAL_PCT</t>
        </is>
      </c>
      <c r="C31" s="31">
        <f>C30*12</f>
        <v/>
      </c>
      <c r="D31" s="30" t="inlineStr">
        <is>
          <t>%/năm</t>
        </is>
      </c>
      <c r="E31" s="14">
        <f>ROI tháng * 12</f>
        <v/>
      </c>
      <c r="F31" s="14" t="inlineStr">
        <is>
          <t>Lợi tức đầu tư tài sản công nghệ hàng năm</t>
        </is>
      </c>
      <c r="G31" s="30" t="inlineStr">
        <is>
          <t>Tự động</t>
        </is>
      </c>
    </row>
    <row r="32" ht="24" customHeight="1">
      <c r="A32" s="23" t="inlineStr">
        <is>
          <t>THỜI GIAN HOÀN VỐN ĐẦU TƯ (PAYBACK PERIOD)</t>
        </is>
      </c>
      <c r="B32" s="24" t="inlineStr">
        <is>
          <t>PAYBACK_DAYS</t>
        </is>
      </c>
      <c r="C32" s="32">
        <f>C28/(C27/30)</f>
        <v/>
      </c>
      <c r="D32" s="26" t="inlineStr">
        <is>
          <t>ngày</t>
        </is>
      </c>
      <c r="E32" s="27">
        <f>Chi phí FTC / (Giá trị tạo ra mỗi ngày)</f>
        <v/>
      </c>
      <c r="F32" s="27" t="inlineStr">
        <is>
          <t>Thời gian để toàn bộ chi phí phần mềm được thu hồi</t>
        </is>
      </c>
      <c r="G32" s="26" t="inlineStr">
        <is>
          <t>Tự động</t>
        </is>
      </c>
    </row>
  </sheetData>
  <mergeCells count="11">
    <mergeCell ref="A4:B4"/>
    <mergeCell ref="A1:G1"/>
    <mergeCell ref="A8:G8"/>
    <mergeCell ref="E5:G5"/>
    <mergeCell ref="C5:D5"/>
    <mergeCell ref="A5:B5"/>
    <mergeCell ref="A26:G26"/>
    <mergeCell ref="A2:G2"/>
    <mergeCell ref="E4:G4"/>
    <mergeCell ref="A16:G16"/>
    <mergeCell ref="C4:D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16" customWidth="1" min="3" max="3"/>
    <col width="42" customWidth="1" min="4" max="4"/>
    <col width="65" customWidth="1" min="6" max="6"/>
  </cols>
  <sheetData>
    <row r="1" ht="32" customHeight="1">
      <c r="A1" s="1" t="inlineStr">
        <is>
          <t>HỆ THỐNG FLYTRUST — CÁC GIẢ ĐỊNH TÀI CHÍNH &amp; VẬN HÀNH CỐT LÕI V2</t>
        </is>
      </c>
    </row>
    <row r="2" ht="20" customHeight="1">
      <c r="A2" s="2" t="inlineStr">
        <is>
          <t>Bộ thông số cơ sở cho mô hình dự phóng tài chính 36 tháng 3 kịch bản: Pre-Seed / Seed ($350.000)</t>
        </is>
      </c>
    </row>
    <row r="4">
      <c r="A4" s="33" t="inlineStr">
        <is>
          <t>Chỉ tiêu / Thông số giả định</t>
        </is>
      </c>
      <c r="B4" s="9" t="inlineStr">
        <is>
          <t>Giá trị</t>
        </is>
      </c>
      <c r="C4" s="9" t="inlineStr">
        <is>
          <t>Đơn vị tính</t>
        </is>
      </c>
      <c r="D4" s="9" t="inlineStr">
        <is>
          <t>Căn cứ bằng chứng &amp; Nguồn đối sánh</t>
        </is>
      </c>
      <c r="F4" s="95" t="inlineStr">
        <is>
          <t>GHI CHÚ V3 (THEO ENTERPRISE.FLYTRUSTCONTENT.IO.VN)</t>
        </is>
      </c>
    </row>
    <row r="5">
      <c r="A5" s="34" t="inlineStr">
        <is>
          <t>1. GIẢ ĐỊNH GIÁ BÁN &amp; THUÊ BAO ĐỊNH KỲ (SAAS PRICING)</t>
        </is>
      </c>
      <c r="F5" s="96" t="inlineStr">
        <is>
          <t>Gói doanh thu chính: FTC Enterprise Sales Launch (15–25 triệu/6 tháng hoặc 35–50 triệu/năm) + Hộ chiếu FarmTruth (2–3 triệu/lô). Giải ngân 40% ngay khi ký; 60% khi đạt 5 khách trả trước.</t>
        </is>
      </c>
    </row>
    <row r="6">
      <c r="A6" s="11" t="inlineStr">
        <is>
          <t>Giá thuê bao FTC Starter hàng tháng ($)</t>
        </is>
      </c>
      <c r="B6" s="35" t="n">
        <v>49</v>
      </c>
      <c r="C6" s="12" t="inlineStr">
        <is>
          <t>$/tháng</t>
        </is>
      </c>
      <c r="D6" s="14" t="inlineStr">
        <is>
          <t>Định giá phần mềm SaaS SMB</t>
        </is>
      </c>
    </row>
    <row r="7">
      <c r="A7" s="11" t="inlineStr">
        <is>
          <t>Giá thuê bao FTC Professional hàng tháng ($)</t>
        </is>
      </c>
      <c r="B7" s="35" t="n">
        <v>199</v>
      </c>
      <c r="C7" s="12" t="inlineStr">
        <is>
          <t>$/tháng</t>
        </is>
      </c>
      <c r="D7" s="14" t="inlineStr">
        <is>
          <t>Gói đa tác tử AI IdeaLab &amp; CRM</t>
        </is>
      </c>
    </row>
    <row r="8">
      <c r="A8" s="11" t="inlineStr">
        <is>
          <t>Giá thuê bao FTC Enterprise cơ bản hàng tháng ($)</t>
        </is>
      </c>
      <c r="B8" s="35" t="n">
        <v>599</v>
      </c>
      <c r="C8" s="12" t="inlineStr">
        <is>
          <t>$/tháng</t>
        </is>
      </c>
      <c r="D8" s="14" t="inlineStr">
        <is>
          <t>Doanh nghiệp vừa và chuỗi cung ứng</t>
        </is>
      </c>
    </row>
    <row r="9">
      <c r="A9" s="11" t="inlineStr">
        <is>
          <t>Giá thuê bao FarmTruth Station Pro hàng tháng ($)</t>
        </is>
      </c>
      <c r="B9" s="35" t="n">
        <v>999</v>
      </c>
      <c r="C9" s="12" t="inlineStr">
        <is>
          <t>$/tháng</t>
        </is>
      </c>
      <c r="D9" s="14" t="inlineStr">
        <is>
          <t>Hợp tác xã &amp; nhà máy xuất khẩu lớn</t>
        </is>
      </c>
    </row>
    <row r="10">
      <c r="A10" s="11" t="inlineStr">
        <is>
          <t>Phí tích hợp &amp; triển khai doanh nghiệp 1 lần ($)</t>
        </is>
      </c>
      <c r="B10" s="35" t="n">
        <v>5000</v>
      </c>
      <c r="C10" s="12" t="inlineStr">
        <is>
          <t>$/dự án</t>
        </is>
      </c>
      <c r="D10" s="14" t="inlineStr">
        <is>
          <t>Tích hợp ERP &amp; IoT thực địa</t>
        </is>
      </c>
    </row>
    <row r="11">
      <c r="A11" s="11" t="inlineStr">
        <is>
          <t>Tỷ lệ phí xác thực sàn giao dịch (% GMV)</t>
        </is>
      </c>
      <c r="B11" s="36" t="n">
        <v>0.02</v>
      </c>
      <c r="C11" s="12" t="inlineStr">
        <is>
          <t>% GMV</t>
        </is>
      </c>
      <c r="D11" s="14" t="inlineStr">
        <is>
          <t>Phí dịch vụ trên hợp đồng B2B chốt thành công (1.5% - 3%)</t>
        </is>
      </c>
    </row>
    <row r="12">
      <c r="A12" s="34" t="inlineStr"/>
    </row>
    <row r="13">
      <c r="A13" s="34" t="inlineStr">
        <is>
          <t>2. ĐƠN VỊ KINH TẾ (UNIT ECONOMICS) &amp; CHI PHÍ CAC</t>
        </is>
      </c>
    </row>
    <row r="14">
      <c r="A14" s="11" t="inlineStr">
        <is>
          <t>Chi phí tiếp thị số bình quân cho 1 Lead ($)</t>
        </is>
      </c>
      <c r="B14" s="37" t="n">
        <v>1.2</v>
      </c>
      <c r="C14" s="12" t="inlineStr">
        <is>
          <t>$/lead</t>
        </is>
      </c>
      <c r="D14" s="14" t="inlineStr">
        <is>
          <t>Benchmark Google/Meta Ads tại Đông Nam Á</t>
        </is>
      </c>
    </row>
    <row r="15">
      <c r="A15" s="11" t="inlineStr">
        <is>
          <t>Tỷ lệ chuyển đổi từ Lead sang Dùng thử Starter</t>
        </is>
      </c>
      <c r="B15" s="36" t="n">
        <v>0.035</v>
      </c>
      <c r="C15" s="12" t="inlineStr">
        <is>
          <t>%</t>
        </is>
      </c>
      <c r="D15" s="14" t="inlineStr">
        <is>
          <t>Landing Page chuyển đổi cao của FTC</t>
        </is>
      </c>
    </row>
    <row r="16">
      <c r="A16" s="11" t="inlineStr">
        <is>
          <t>Tỷ lệ chuyển đổi từ Dùng thử sang Trả phí Starter</t>
        </is>
      </c>
      <c r="B16" s="36" t="n">
        <v>0.25</v>
      </c>
      <c r="C16" s="12" t="inlineStr">
        <is>
          <t>%</t>
        </is>
      </c>
      <c r="D16" s="14" t="inlineStr">
        <is>
          <t>Tỷ lệ kích hoạt tự phục vụ mục tiêu</t>
        </is>
      </c>
    </row>
    <row r="17">
      <c r="A17" s="11" t="inlineStr">
        <is>
          <t>CAC mục tiêu - Gói Starter tự phục vụ ($)</t>
        </is>
      </c>
      <c r="B17" s="35" t="n">
        <v>137.14</v>
      </c>
      <c r="C17" s="12" t="inlineStr">
        <is>
          <t>$/khách</t>
        </is>
      </c>
      <c r="D17" s="14" t="inlineStr">
        <is>
          <t>Chi phí thu hút khách hàng SMB</t>
        </is>
      </c>
    </row>
    <row r="18">
      <c r="A18" s="11" t="inlineStr">
        <is>
          <t>CAC mục tiêu - Gói Professional ($)</t>
        </is>
      </c>
      <c r="B18" s="35" t="n">
        <v>380</v>
      </c>
      <c r="C18" s="12" t="inlineStr">
        <is>
          <t>$/khách</t>
        </is>
      </c>
      <c r="D18" s="14" t="inlineStr">
        <is>
          <t>Tiếp thị nội dung &amp; bán hàng tư vấn</t>
        </is>
      </c>
    </row>
    <row r="19">
      <c r="A19" s="11" t="inlineStr">
        <is>
          <t>CAC mục tiêu - Gói Enterprise Outbound ($)</t>
        </is>
      </c>
      <c r="B19" s="35" t="n">
        <v>1800</v>
      </c>
      <c r="C19" s="12" t="inlineStr">
        <is>
          <t>$/khách</t>
        </is>
      </c>
      <c r="D19" s="14" t="inlineStr">
        <is>
          <t>Đội ngũ bán hàng giải pháp B2B</t>
        </is>
      </c>
    </row>
    <row r="20">
      <c r="A20" s="34" t="inlineStr"/>
    </row>
    <row r="21">
      <c r="A21" s="34" t="inlineStr">
        <is>
          <t>3. TỶ LỆ DUY TRÌ, RỜI BỎ &amp; NÂNG CẤP GÓI</t>
        </is>
      </c>
    </row>
    <row r="22">
      <c r="A22" s="11" t="inlineStr">
        <is>
          <t>Tỷ lệ rời bỏ (Logo Churn) hàng tháng - Starter</t>
        </is>
      </c>
      <c r="B22" s="36" t="n">
        <v>0.05</v>
      </c>
      <c r="C22" s="12" t="inlineStr">
        <is>
          <t>%/tháng</t>
        </is>
      </c>
      <c r="D22" s="14" t="inlineStr">
        <is>
          <t>Tiêu chuẩn ngành SaaS SMB (5%)</t>
        </is>
      </c>
    </row>
    <row r="23">
      <c r="A23" s="11" t="inlineStr">
        <is>
          <t>Tỷ lệ rời bỏ (Logo Churn) hàng tháng - Professional</t>
        </is>
      </c>
      <c r="B23" s="36" t="n">
        <v>0.025</v>
      </c>
      <c r="C23" s="12" t="inlineStr">
        <is>
          <t>%/tháng</t>
        </is>
      </c>
      <c r="D23" s="14" t="inlineStr">
        <is>
          <t>Khách hàng gắn bó với quy trình CRM</t>
        </is>
      </c>
    </row>
    <row r="24">
      <c r="A24" s="11" t="inlineStr">
        <is>
          <t>Tỷ lệ rời bỏ (Logo Churn) hàng tháng - Enterprise</t>
        </is>
      </c>
      <c r="B24" s="36" t="n">
        <v>0.008</v>
      </c>
      <c r="C24" s="12" t="inlineStr">
        <is>
          <t>%/tháng</t>
        </is>
      </c>
      <c r="D24" s="14" t="inlineStr">
        <is>
          <t>Chi phí chuyển đổi hệ thống rất cao</t>
        </is>
      </c>
    </row>
    <row r="25">
      <c r="A25" s="11" t="inlineStr">
        <is>
          <t>Tỷ lệ nâng cấp hàng tháng từ Starter lên Pro</t>
        </is>
      </c>
      <c r="B25" s="36" t="n">
        <v>0.03</v>
      </c>
      <c r="C25" s="12" t="inlineStr">
        <is>
          <t>%/tháng</t>
        </is>
      </c>
      <c r="D25" s="14" t="inlineStr">
        <is>
          <t>Mở rộng nhu cầu tự động hóa đa tác tử</t>
        </is>
      </c>
    </row>
    <row r="26">
      <c r="A26" s="11" t="inlineStr">
        <is>
          <t>Tỷ lệ nâng cấp hàng tháng từ Pro lên Enterprise</t>
        </is>
      </c>
      <c r="B26" s="36" t="n">
        <v>0.01</v>
      </c>
      <c r="C26" s="12" t="inlineStr">
        <is>
          <t>%/tháng</t>
        </is>
      </c>
      <c r="D26" s="14" t="inlineStr">
        <is>
          <t>Mở rộng sang chuỗi cung ứng Station</t>
        </is>
      </c>
    </row>
    <row r="27">
      <c r="A27" s="34" t="inlineStr"/>
    </row>
    <row r="28">
      <c r="A28" s="34" t="inlineStr">
        <is>
          <t>4. CHI PHÍ GIÁ VỐN (COGS) &amp; HẠ TẦNG KỸ THUẬT</t>
        </is>
      </c>
    </row>
    <row r="29">
      <c r="A29" s="11" t="inlineStr">
        <is>
          <t>Chi phí suy luận AI bình quân cho gói Starter/tháng ($)</t>
        </is>
      </c>
      <c r="B29" s="37" t="n">
        <v>4.5</v>
      </c>
      <c r="C29" s="12" t="inlineStr">
        <is>
          <t>$/org/tháng</t>
        </is>
      </c>
      <c r="D29" s="14" t="inlineStr">
        <is>
          <t>Token LLM + kỹ thuật prompt caching</t>
        </is>
      </c>
    </row>
    <row r="30">
      <c r="A30" s="11" t="inlineStr">
        <is>
          <t>Chi phí suy luận AI bình quân cho gói Pro/tháng ($)</t>
        </is>
      </c>
      <c r="B30" s="35" t="n">
        <v>16</v>
      </c>
      <c r="C30" s="12" t="inlineStr">
        <is>
          <t>$/org/tháng</t>
        </is>
      </c>
      <c r="D30" s="14" t="inlineStr">
        <is>
          <t>Đa tác tử AI IdeaLab &amp; chiến dịch</t>
        </is>
      </c>
    </row>
    <row r="31">
      <c r="A31" s="11" t="inlineStr">
        <is>
          <t>Chi phí suy luận AI &amp; Sổ cái băm cho Enterprise ($)</t>
        </is>
      </c>
      <c r="B31" s="35" t="n">
        <v>65</v>
      </c>
      <c r="C31" s="12" t="inlineStr">
        <is>
          <t>$/org/tháng</t>
        </is>
      </c>
      <c r="D31" s="14" t="inlineStr">
        <is>
          <t>Băm SHA-256 &amp; giám sát rủi ro lô hàng</t>
        </is>
      </c>
    </row>
    <row r="32">
      <c r="A32" s="11" t="inlineStr">
        <is>
          <t>Chi phí nền tảng đám mây cố định (Cloud/DB) ($)</t>
        </is>
      </c>
      <c r="B32" s="35" t="n">
        <v>850</v>
      </c>
      <c r="C32" s="12" t="inlineStr">
        <is>
          <t>$/tháng</t>
        </is>
      </c>
      <c r="D32" s="14" t="inlineStr">
        <is>
          <t>AWS / Supabase / Vercel hạ tầng cơ sở</t>
        </is>
      </c>
    </row>
    <row r="33">
      <c r="A33" s="11" t="inlineStr">
        <is>
          <t>Chi phí biến đổi lưu trữ &amp; Database / Doanh nghiệp ($)</t>
        </is>
      </c>
      <c r="B33" s="37" t="n">
        <v>2.2</v>
      </c>
      <c r="C33" s="12" t="inlineStr">
        <is>
          <t>$/org/tháng</t>
        </is>
      </c>
      <c r="D33" s="14" t="inlineStr">
        <is>
          <t>Lưu trữ dữ liệu chứng từ &amp; log bằng chứng</t>
        </is>
      </c>
    </row>
    <row r="34">
      <c r="A34" s="11" t="inlineStr">
        <is>
          <t>Biên lợi nhuận gộp mục tiêu của nền tảng (%)</t>
        </is>
      </c>
      <c r="B34" s="36" t="n">
        <v>0.82</v>
      </c>
      <c r="C34" s="12" t="inlineStr">
        <is>
          <t>%</t>
        </is>
      </c>
      <c r="D34" s="14" t="inlineStr">
        <is>
          <t>Mục tiêu biên lợi nhuận SaaS công nghệ</t>
        </is>
      </c>
    </row>
    <row r="35">
      <c r="A35" s="34" t="inlineStr"/>
    </row>
    <row r="36">
      <c r="A36" s="34" t="inlineStr">
        <is>
          <t>5. PHÂN BỔ VỐN &amp; THÔNG SỐ VĨ MÔ</t>
        </is>
      </c>
    </row>
    <row r="37">
      <c r="A37" s="11" t="inlineStr">
        <is>
          <t>Mục tiêu huy động vòng Pre-Seed / Seed ($)</t>
        </is>
      </c>
      <c r="B37" s="35" t="n">
        <v>350000</v>
      </c>
      <c r="C37" s="12" t="inlineStr">
        <is>
          <t>USD</t>
        </is>
      </c>
      <c r="D37" s="14" t="inlineStr">
        <is>
          <t>Vốn gọi chuẩn bị cho Series A</t>
        </is>
      </c>
    </row>
    <row r="38">
      <c r="A38" s="11" t="inlineStr">
        <is>
          <t>Thời gian đường băng mục tiêu (Runway)</t>
        </is>
      </c>
      <c r="B38" s="38" t="n">
        <v>18</v>
      </c>
      <c r="C38" s="12" t="inlineStr">
        <is>
          <t>Tháng</t>
        </is>
      </c>
      <c r="D38" s="14" t="inlineStr">
        <is>
          <t>Đảm bảo vượt điểm hòa vốn</t>
        </is>
      </c>
    </row>
    <row r="39">
      <c r="A39" s="11" t="inlineStr">
        <is>
          <t>Tỷ giá quy đổi giả định (USD/VND)</t>
        </is>
      </c>
      <c r="B39" s="38" t="n">
        <v>25400</v>
      </c>
      <c r="C39" s="12" t="inlineStr">
        <is>
          <t>VND/USD</t>
        </is>
      </c>
      <c r="D39" s="14" t="inlineStr">
        <is>
          <t>Tỷ giá trung tâm ngân hàng thương mại</t>
        </is>
      </c>
    </row>
  </sheetData>
  <mergeCells count="11">
    <mergeCell ref="A5:D5"/>
    <mergeCell ref="A27:D27"/>
    <mergeCell ref="A1:G1"/>
    <mergeCell ref="A12:D12"/>
    <mergeCell ref="A35:D35"/>
    <mergeCell ref="A20:D20"/>
    <mergeCell ref="A21:D21"/>
    <mergeCell ref="A2:G2"/>
    <mergeCell ref="A28:D28"/>
    <mergeCell ref="A36:D36"/>
    <mergeCell ref="A13:D1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94A3B8"/>
    <outlinePr summaryBelow="1" summaryRight="1"/>
    <pageSetUpPr/>
  </sheetPr>
  <dimension ref="A1:J15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</cols>
  <sheetData>
    <row r="1" ht="30" customHeight="1">
      <c r="A1" s="46" t="inlineStr">
        <is>
          <t>BỘ CÔNG CỤ FTC BUSINESS SUITE — XÂY DỰNG DOANH THU SAAS ĐỊNH KỲ</t>
        </is>
      </c>
    </row>
    <row r="2" ht="20" customHeight="1">
      <c r="A2" s="47" t="inlineStr">
        <is>
          <t>Số lượng tài khoản trả phí và tăng trưởng ARR qua các gói Khởi Nghiệp, Chuyên Nghiệp và Doanh Nghiệp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0" t="inlineStr">
        <is>
          <t>Số lượng tài khoản Starter ($49/tháng)</t>
        </is>
      </c>
      <c r="B5" s="40" t="n">
        <v>15</v>
      </c>
      <c r="C5" s="40" t="n">
        <v>35</v>
      </c>
      <c r="D5" s="40" t="n">
        <v>75</v>
      </c>
      <c r="E5" s="40" t="n">
        <v>130</v>
      </c>
      <c r="F5" s="40" t="n">
        <v>210</v>
      </c>
      <c r="G5" s="40" t="n">
        <v>390</v>
      </c>
      <c r="H5" s="40" t="n">
        <v>620</v>
      </c>
      <c r="I5" s="40" t="n">
        <v>880</v>
      </c>
      <c r="J5" s="40" t="n">
        <v>1150</v>
      </c>
    </row>
    <row r="6">
      <c r="A6" s="50" t="inlineStr">
        <is>
          <t>Số lượng tài khoản Professional ($199/tháng)</t>
        </is>
      </c>
      <c r="B6" s="40" t="n">
        <v>3</v>
      </c>
      <c r="C6" s="40" t="n">
        <v>8</v>
      </c>
      <c r="D6" s="40" t="n">
        <v>22</v>
      </c>
      <c r="E6" s="40" t="n">
        <v>45</v>
      </c>
      <c r="F6" s="40" t="n">
        <v>80</v>
      </c>
      <c r="G6" s="40" t="n">
        <v>160</v>
      </c>
      <c r="H6" s="40" t="n">
        <v>270</v>
      </c>
      <c r="I6" s="40" t="n">
        <v>410</v>
      </c>
      <c r="J6" s="40" t="n">
        <v>560</v>
      </c>
    </row>
    <row r="7">
      <c r="A7" s="50" t="inlineStr">
        <is>
          <t>Số lượng tài khoản Enterprise ($799/tháng)</t>
        </is>
      </c>
      <c r="B7" s="40" t="n">
        <v>1</v>
      </c>
      <c r="C7" s="40" t="n">
        <v>2</v>
      </c>
      <c r="D7" s="40" t="n">
        <v>4</v>
      </c>
      <c r="E7" s="40" t="n">
        <v>8</v>
      </c>
      <c r="F7" s="40" t="n">
        <v>15</v>
      </c>
      <c r="G7" s="40" t="n">
        <v>32</v>
      </c>
      <c r="H7" s="40" t="n">
        <v>55</v>
      </c>
      <c r="I7" s="40" t="n">
        <v>85</v>
      </c>
      <c r="J7" s="40" t="n">
        <v>120</v>
      </c>
    </row>
    <row r="8">
      <c r="A8" s="51" t="inlineStr">
        <is>
          <t>Tổng Doanh Nghiệp FTC Trả Phí</t>
        </is>
      </c>
      <c r="B8" s="52">
        <f>SUM(B5:B7)</f>
        <v/>
      </c>
      <c r="C8" s="52">
        <f>SUM(C5:C7)</f>
        <v/>
      </c>
      <c r="D8" s="52">
        <f>SUM(D5:D7)</f>
        <v/>
      </c>
      <c r="E8" s="52">
        <f>SUM(E5:E7)</f>
        <v/>
      </c>
      <c r="F8" s="52">
        <f>SUM(F5:F7)</f>
        <v/>
      </c>
      <c r="G8" s="52">
        <f>SUM(G5:G7)</f>
        <v/>
      </c>
      <c r="H8" s="52">
        <f>SUM(H5:H7)</f>
        <v/>
      </c>
      <c r="I8" s="52">
        <f>SUM(I5:I7)</f>
        <v/>
      </c>
      <c r="J8" s="52">
        <f>SUM(J5:J7)</f>
        <v/>
      </c>
    </row>
    <row r="10">
      <c r="A10" s="53" t="inlineStr">
        <is>
          <t>Doanh Thu Định Kỳ Hàng Tháng (MRR) ($)</t>
        </is>
      </c>
    </row>
    <row r="11">
      <c r="A11" s="54" t="inlineStr">
        <is>
          <t>Doanh thu MRR gói Starter</t>
        </is>
      </c>
      <c r="B11" s="55">
        <f>B5*Gia_Dinh!$B$5</f>
        <v/>
      </c>
      <c r="C11" s="55">
        <f>C5*Gia_Dinh!$B$5</f>
        <v/>
      </c>
      <c r="D11" s="55">
        <f>D5*Gia_Dinh!$B$5</f>
        <v/>
      </c>
      <c r="E11" s="55">
        <f>E5*Gia_Dinh!$B$5</f>
        <v/>
      </c>
      <c r="F11" s="55">
        <f>F5*Gia_Dinh!$B$5</f>
        <v/>
      </c>
      <c r="G11" s="55">
        <f>G5*Gia_Dinh!$B$5</f>
        <v/>
      </c>
      <c r="H11" s="55">
        <f>H5*Gia_Dinh!$B$5</f>
        <v/>
      </c>
      <c r="I11" s="55">
        <f>I5*Gia_Dinh!$B$5</f>
        <v/>
      </c>
      <c r="J11" s="55">
        <f>J5*Gia_Dinh!$B$5</f>
        <v/>
      </c>
    </row>
    <row r="12">
      <c r="A12" s="54" t="inlineStr">
        <is>
          <t>Doanh thu MRR gói Professional</t>
        </is>
      </c>
      <c r="B12" s="55">
        <f>B6*Gia_Dinh!$B$6</f>
        <v/>
      </c>
      <c r="C12" s="55">
        <f>C6*Gia_Dinh!$B$6</f>
        <v/>
      </c>
      <c r="D12" s="55">
        <f>D6*Gia_Dinh!$B$6</f>
        <v/>
      </c>
      <c r="E12" s="55">
        <f>E6*Gia_Dinh!$B$6</f>
        <v/>
      </c>
      <c r="F12" s="55">
        <f>F6*Gia_Dinh!$B$6</f>
        <v/>
      </c>
      <c r="G12" s="55">
        <f>G6*Gia_Dinh!$B$6</f>
        <v/>
      </c>
      <c r="H12" s="55">
        <f>H6*Gia_Dinh!$B$6</f>
        <v/>
      </c>
      <c r="I12" s="55">
        <f>I6*Gia_Dinh!$B$6</f>
        <v/>
      </c>
      <c r="J12" s="55">
        <f>J6*Gia_Dinh!$B$6</f>
        <v/>
      </c>
    </row>
    <row r="13">
      <c r="A13" s="54" t="inlineStr">
        <is>
          <t>Doanh thu MRR gói Enterprise</t>
        </is>
      </c>
      <c r="B13" s="55">
        <f>B7*Gia_Dinh!$B$7</f>
        <v/>
      </c>
      <c r="C13" s="55">
        <f>C7*Gia_Dinh!$B$7</f>
        <v/>
      </c>
      <c r="D13" s="55">
        <f>D7*Gia_Dinh!$B$7</f>
        <v/>
      </c>
      <c r="E13" s="55">
        <f>E7*Gia_Dinh!$B$7</f>
        <v/>
      </c>
      <c r="F13" s="55">
        <f>F7*Gia_Dinh!$B$7</f>
        <v/>
      </c>
      <c r="G13" s="55">
        <f>G7*Gia_Dinh!$B$7</f>
        <v/>
      </c>
      <c r="H13" s="55">
        <f>H7*Gia_Dinh!$B$7</f>
        <v/>
      </c>
      <c r="I13" s="55">
        <f>I7*Gia_Dinh!$B$7</f>
        <v/>
      </c>
      <c r="J13" s="55">
        <f>J7*Gia_Dinh!$B$7</f>
        <v/>
      </c>
    </row>
    <row r="14">
      <c r="A14" s="51" t="inlineStr">
        <is>
          <t>Tổng Doanh Thu Định Kỳ Hàng Tháng (MRR) ($)</t>
        </is>
      </c>
      <c r="B14" s="56">
        <f>SUM(B11:B13)</f>
        <v/>
      </c>
      <c r="C14" s="56">
        <f>SUM(C11:C13)</f>
        <v/>
      </c>
      <c r="D14" s="56">
        <f>SUM(D11:D13)</f>
        <v/>
      </c>
      <c r="E14" s="56">
        <f>SUM(E11:E13)</f>
        <v/>
      </c>
      <c r="F14" s="56">
        <f>SUM(F11:F13)</f>
        <v/>
      </c>
      <c r="G14" s="56">
        <f>SUM(G11:G13)</f>
        <v/>
      </c>
      <c r="H14" s="56">
        <f>SUM(H11:H13)</f>
        <v/>
      </c>
      <c r="I14" s="56">
        <f>SUM(I11:I13)</f>
        <v/>
      </c>
      <c r="J14" s="56">
        <f>SUM(J11:J13)</f>
        <v/>
      </c>
    </row>
    <row r="15">
      <c r="A15" s="57" t="inlineStr">
        <is>
          <t>Quy Mô Doanh Thu Định Kỳ Năm (ARR Run-Rate) ($)</t>
        </is>
      </c>
      <c r="B15" s="58">
        <f>B14*12</f>
        <v/>
      </c>
      <c r="C15" s="58">
        <f>C14*12</f>
        <v/>
      </c>
      <c r="D15" s="58">
        <f>D14*12</f>
        <v/>
      </c>
      <c r="E15" s="58">
        <f>E14*12</f>
        <v/>
      </c>
      <c r="F15" s="58">
        <f>F14*12</f>
        <v/>
      </c>
      <c r="G15" s="58">
        <f>G14*12</f>
        <v/>
      </c>
      <c r="H15" s="58">
        <f>H14*12</f>
        <v/>
      </c>
      <c r="I15" s="58">
        <f>I14*12</f>
        <v/>
      </c>
      <c r="J15" s="58">
        <f>J14*12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94A3B8"/>
    <outlinePr summaryBelow="1" summaryRight="1"/>
    <pageSetUpPr/>
  </sheetPr>
  <dimension ref="A1:J9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DOANH THU TRIỂN KHAI DOANH NGHIỆP &amp; CHUỖI CUNG ỨNG NÔNG SẢN</t>
        </is>
      </c>
    </row>
    <row r="2" ht="20" customHeight="1">
      <c r="A2" s="47" t="inlineStr">
        <is>
          <t>Triển khai FarmTruth Station, tích hợp hệ thống xuất khẩu và phí thuê bao Station Pro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Số dự án triển khai doanh nghiệp mới / tháng</t>
        </is>
      </c>
      <c r="B5" s="59" t="n">
        <v>0</v>
      </c>
      <c r="C5" s="59" t="n">
        <v>1</v>
      </c>
      <c r="D5" s="59" t="n">
        <v>1</v>
      </c>
      <c r="E5" s="59" t="n">
        <v>2</v>
      </c>
      <c r="F5" s="59" t="n">
        <v>2</v>
      </c>
      <c r="G5" s="59" t="n">
        <v>3</v>
      </c>
      <c r="H5" s="59" t="n">
        <v>4</v>
      </c>
      <c r="I5" s="59" t="n">
        <v>5</v>
      </c>
      <c r="J5" s="59" t="n">
        <v>6</v>
      </c>
    </row>
    <row r="6">
      <c r="A6" s="50" t="inlineStr">
        <is>
          <t>Phí triển khai &amp; tích hợp 1 lần ($5.000/dự án)</t>
        </is>
      </c>
      <c r="B6" s="55" t="n">
        <v>0</v>
      </c>
      <c r="C6" s="55" t="n">
        <v>5000</v>
      </c>
      <c r="D6" s="55" t="n">
        <v>5000</v>
      </c>
      <c r="E6" s="55" t="n">
        <v>10000</v>
      </c>
      <c r="F6" s="55" t="n">
        <v>10000</v>
      </c>
      <c r="G6" s="55" t="n">
        <v>15000</v>
      </c>
      <c r="H6" s="55" t="n">
        <v>20000</v>
      </c>
      <c r="I6" s="55" t="n">
        <v>25000</v>
      </c>
      <c r="J6" s="55" t="n">
        <v>30000</v>
      </c>
    </row>
    <row r="7">
      <c r="A7" s="54" t="inlineStr">
        <is>
          <t>Tổng số khách hàng Station doanh nghiệp lũy kế</t>
        </is>
      </c>
      <c r="B7" s="59" t="n">
        <v>1</v>
      </c>
      <c r="C7" s="59" t="n">
        <v>2</v>
      </c>
      <c r="D7" s="59" t="n">
        <v>3</v>
      </c>
      <c r="E7" s="59" t="n">
        <v>5</v>
      </c>
      <c r="F7" s="59" t="n">
        <v>7</v>
      </c>
      <c r="G7" s="59" t="n">
        <v>13</v>
      </c>
      <c r="H7" s="59" t="n">
        <v>21</v>
      </c>
      <c r="I7" s="59" t="n">
        <v>31</v>
      </c>
      <c r="J7" s="59" t="n">
        <v>43</v>
      </c>
    </row>
    <row r="8">
      <c r="A8" s="50" t="inlineStr">
        <is>
          <t>Thuê bao Station Pro hàng tháng ($999/tháng)</t>
        </is>
      </c>
      <c r="B8" s="55" t="n">
        <v>999</v>
      </c>
      <c r="C8" s="55" t="n">
        <v>1998</v>
      </c>
      <c r="D8" s="55" t="n">
        <v>2997</v>
      </c>
      <c r="E8" s="55" t="n">
        <v>4995</v>
      </c>
      <c r="F8" s="55" t="n">
        <v>6993</v>
      </c>
      <c r="G8" s="55" t="n">
        <v>12987</v>
      </c>
      <c r="H8" s="55" t="n">
        <v>20979</v>
      </c>
      <c r="I8" s="55" t="n">
        <v>30969</v>
      </c>
      <c r="J8" s="55" t="n">
        <v>42957</v>
      </c>
    </row>
    <row r="9">
      <c r="A9" s="51" t="inlineStr">
        <is>
          <t>Tổng Doanh Thu Doanh Nghiệp Hàng Tháng ($)</t>
        </is>
      </c>
      <c r="B9" s="56">
        <f>B6+B8</f>
        <v/>
      </c>
      <c r="C9" s="56">
        <f>C6+C8</f>
        <v/>
      </c>
      <c r="D9" s="56">
        <f>D6+D8</f>
        <v/>
      </c>
      <c r="E9" s="56">
        <f>E6+E8</f>
        <v/>
      </c>
      <c r="F9" s="56">
        <f>F6+F8</f>
        <v/>
      </c>
      <c r="G9" s="56">
        <f>G6+G8</f>
        <v/>
      </c>
      <c r="H9" s="56">
        <f>H6+H8</f>
        <v/>
      </c>
      <c r="I9" s="56">
        <f>I6+I8</f>
        <v/>
      </c>
      <c r="J9" s="56">
        <f>J6+J8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94A3B8"/>
    <outlinePr summaryBelow="1" summaryRight="1"/>
    <pageSetUpPr/>
  </sheetPr>
  <dimension ref="A1:J9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FARMTRUTH-MARKET &amp; STATE FEED — KINH TẾ SÀN KHÁM PHÁ THƯƠNG MẠI</t>
        </is>
      </c>
    </row>
    <row r="2" ht="20" customHeight="1">
      <c r="A2" s="47" t="inlineStr">
        <is>
          <t>Giao dịch hàng hóa B2B được xác thực, GMV khớp lệnh và phí dịch vụ bảo đảm nền tảng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Số yêu cầu báo giá (RFQ) được xác thực / tháng</t>
        </is>
      </c>
      <c r="B5" s="59" t="n">
        <v>5</v>
      </c>
      <c r="C5" s="59" t="n">
        <v>12</v>
      </c>
      <c r="D5" s="59" t="n">
        <v>28</v>
      </c>
      <c r="E5" s="59" t="n">
        <v>60</v>
      </c>
      <c r="F5" s="59" t="n">
        <v>110</v>
      </c>
      <c r="G5" s="59" t="n">
        <v>240</v>
      </c>
      <c r="H5" s="59" t="n">
        <v>420</v>
      </c>
      <c r="I5" s="59" t="n">
        <v>680</v>
      </c>
      <c r="J5" s="59" t="n">
        <v>950</v>
      </c>
    </row>
    <row r="6">
      <c r="A6" s="54" t="inlineStr">
        <is>
          <t>Số hợp đồng B2B xuất khẩu chốt thành công</t>
        </is>
      </c>
      <c r="B6" s="59" t="n">
        <v>1</v>
      </c>
      <c r="C6" s="59" t="n">
        <v>2</v>
      </c>
      <c r="D6" s="59" t="n">
        <v>4</v>
      </c>
      <c r="E6" s="59" t="n">
        <v>9</v>
      </c>
      <c r="F6" s="59" t="n">
        <v>16</v>
      </c>
      <c r="G6" s="59" t="n">
        <v>35</v>
      </c>
      <c r="H6" s="59" t="n">
        <v>62</v>
      </c>
      <c r="I6" s="59" t="n">
        <v>102</v>
      </c>
      <c r="J6" s="59" t="n">
        <v>145</v>
      </c>
    </row>
    <row r="7">
      <c r="A7" s="54" t="inlineStr">
        <is>
          <t>Giá trị hợp đồng trung bình ($)</t>
        </is>
      </c>
      <c r="B7" s="55" t="n">
        <v>25000</v>
      </c>
      <c r="C7" s="55" t="n">
        <v>25000</v>
      </c>
      <c r="D7" s="55" t="n">
        <v>28000</v>
      </c>
      <c r="E7" s="55" t="n">
        <v>30000</v>
      </c>
      <c r="F7" s="55" t="n">
        <v>32000</v>
      </c>
      <c r="G7" s="55" t="n">
        <v>35000</v>
      </c>
      <c r="H7" s="55" t="n">
        <v>38000</v>
      </c>
      <c r="I7" s="55" t="n">
        <v>40000</v>
      </c>
      <c r="J7" s="55" t="n">
        <v>42000</v>
      </c>
    </row>
    <row r="8">
      <c r="A8" s="54" t="inlineStr">
        <is>
          <t>Tổng giá trị hàng hóa giao dịch (GMV) / tháng ($)</t>
        </is>
      </c>
      <c r="B8" s="55" t="n">
        <v>25000</v>
      </c>
      <c r="C8" s="55" t="n">
        <v>50000</v>
      </c>
      <c r="D8" s="55" t="n">
        <v>112000</v>
      </c>
      <c r="E8" s="55" t="n">
        <v>270000</v>
      </c>
      <c r="F8" s="55" t="n">
        <v>512000</v>
      </c>
      <c r="G8" s="55" t="n">
        <v>1225000</v>
      </c>
      <c r="H8" s="55" t="n">
        <v>2356000</v>
      </c>
      <c r="I8" s="55" t="n">
        <v>4080000</v>
      </c>
      <c r="J8" s="55" t="n">
        <v>6090000</v>
      </c>
    </row>
    <row r="9">
      <c r="A9" s="50" t="inlineStr">
        <is>
          <t>Phí dịch vụ bảo đảm nền tảng (0.75% GMV) ($)</t>
        </is>
      </c>
      <c r="B9" s="55" t="n">
        <v>187.5</v>
      </c>
      <c r="C9" s="55" t="n">
        <v>375</v>
      </c>
      <c r="D9" s="55" t="n">
        <v>840</v>
      </c>
      <c r="E9" s="55" t="n">
        <v>2025</v>
      </c>
      <c r="F9" s="55" t="n">
        <v>3840</v>
      </c>
      <c r="G9" s="55" t="n">
        <v>9187.5</v>
      </c>
      <c r="H9" s="55" t="n">
        <v>17670</v>
      </c>
      <c r="I9" s="55" t="n">
        <v>30600</v>
      </c>
      <c r="J9" s="55" t="n">
        <v>45675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94A3B8"/>
    <outlinePr summaryBelow="1" summaryRight="1"/>
    <pageSetUpPr/>
  </sheetPr>
  <dimension ref="A1:J10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CHI PHÍ ĐIỆN TOÁN ĐÁM MÂY, SUY LUẬN AI &amp; GIÁ VỐN HẠ TẦNG (COGS)</t>
        </is>
      </c>
    </row>
    <row r="2" ht="20" customHeight="1">
      <c r="A2" s="47" t="inlineStr">
        <is>
          <t>Chi phí máy chủ, token suy luận mô hình AI, cơ sở dữ liệu và sổ cái bằng chứng mật mã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Chi phí đám mây cơ sở cố định ($/tháng)</t>
        </is>
      </c>
      <c r="B5" s="55" t="n">
        <v>850</v>
      </c>
      <c r="C5" s="55" t="n">
        <v>850</v>
      </c>
      <c r="D5" s="55" t="n">
        <v>950</v>
      </c>
      <c r="E5" s="55" t="n">
        <v>1100</v>
      </c>
      <c r="F5" s="55" t="n">
        <v>1300</v>
      </c>
      <c r="G5" s="55" t="n">
        <v>1800</v>
      </c>
      <c r="H5" s="55" t="n">
        <v>2400</v>
      </c>
      <c r="I5" s="55" t="n">
        <v>3200</v>
      </c>
      <c r="J5" s="55" t="n">
        <v>4000</v>
      </c>
    </row>
    <row r="6">
      <c r="A6" s="54" t="inlineStr">
        <is>
          <t>Chi phí suy luận AI - Gói Starter ($4.50/org)</t>
        </is>
      </c>
      <c r="B6" s="55" t="n">
        <v>67.5</v>
      </c>
      <c r="C6" s="55" t="n">
        <v>157.5</v>
      </c>
      <c r="D6" s="55" t="n">
        <v>337.5</v>
      </c>
      <c r="E6" s="55" t="n">
        <v>585</v>
      </c>
      <c r="F6" s="55" t="n">
        <v>945</v>
      </c>
      <c r="G6" s="55" t="n">
        <v>1755</v>
      </c>
      <c r="H6" s="55" t="n">
        <v>2790</v>
      </c>
      <c r="I6" s="55" t="n">
        <v>3960</v>
      </c>
      <c r="J6" s="55" t="n">
        <v>5175</v>
      </c>
    </row>
    <row r="7">
      <c r="A7" s="54" t="inlineStr">
        <is>
          <t>Chi phí suy luận AI - Gói Professional ($16/org)</t>
        </is>
      </c>
      <c r="B7" s="55" t="n">
        <v>48</v>
      </c>
      <c r="C7" s="55" t="n">
        <v>128</v>
      </c>
      <c r="D7" s="55" t="n">
        <v>352</v>
      </c>
      <c r="E7" s="55" t="n">
        <v>720</v>
      </c>
      <c r="F7" s="55" t="n">
        <v>1280</v>
      </c>
      <c r="G7" s="55" t="n">
        <v>2560</v>
      </c>
      <c r="H7" s="55" t="n">
        <v>4320</v>
      </c>
      <c r="I7" s="55" t="n">
        <v>6560</v>
      </c>
      <c r="J7" s="55" t="n">
        <v>8960</v>
      </c>
    </row>
    <row r="8">
      <c r="A8" s="54" t="inlineStr">
        <is>
          <t>Chi phí suy luận AI &amp; Sổ cái băm Enterprise ($65/org)</t>
        </is>
      </c>
      <c r="B8" s="55" t="n">
        <v>65</v>
      </c>
      <c r="C8" s="55" t="n">
        <v>130</v>
      </c>
      <c r="D8" s="55" t="n">
        <v>260</v>
      </c>
      <c r="E8" s="55" t="n">
        <v>520</v>
      </c>
      <c r="F8" s="55" t="n">
        <v>975</v>
      </c>
      <c r="G8" s="55" t="n">
        <v>2080</v>
      </c>
      <c r="H8" s="55" t="n">
        <v>3575</v>
      </c>
      <c r="I8" s="55" t="n">
        <v>5525</v>
      </c>
      <c r="J8" s="55" t="n">
        <v>7800</v>
      </c>
    </row>
    <row r="9">
      <c r="A9" s="54" t="inlineStr">
        <is>
          <t>Chi phí lưu trữ biến đổi &amp; Database ($2.20/org)</t>
        </is>
      </c>
      <c r="B9" s="55" t="n">
        <v>41.8</v>
      </c>
      <c r="C9" s="55" t="n">
        <v>99</v>
      </c>
      <c r="D9" s="55" t="n">
        <v>222.2</v>
      </c>
      <c r="E9" s="55" t="n">
        <v>402.6</v>
      </c>
      <c r="F9" s="55" t="n">
        <v>671</v>
      </c>
      <c r="G9" s="55" t="n">
        <v>1280.4</v>
      </c>
      <c r="H9" s="55" t="n">
        <v>2079</v>
      </c>
      <c r="I9" s="55" t="n">
        <v>2981</v>
      </c>
      <c r="J9" s="55" t="n">
        <v>4026</v>
      </c>
    </row>
    <row r="10">
      <c r="A10" s="60" t="inlineStr">
        <is>
          <t>Tổng Giá Vốn Kỹ Thuật (COGS) ($)</t>
        </is>
      </c>
      <c r="B10" s="61">
        <f>SUM(B5:B9)</f>
        <v/>
      </c>
      <c r="C10" s="61">
        <f>SUM(C5:C9)</f>
        <v/>
      </c>
      <c r="D10" s="61">
        <f>SUM(D5:D9)</f>
        <v/>
      </c>
      <c r="E10" s="61">
        <f>SUM(E5:E9)</f>
        <v/>
      </c>
      <c r="F10" s="61">
        <f>SUM(F5:F9)</f>
        <v/>
      </c>
      <c r="G10" s="61">
        <f>SUM(G5:G9)</f>
        <v/>
      </c>
      <c r="H10" s="61">
        <f>SUM(H5:H9)</f>
        <v/>
      </c>
      <c r="I10" s="61">
        <f>SUM(I5:I9)</f>
        <v/>
      </c>
      <c r="J10" s="61">
        <f>SUM(J5:J9)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94A3B8"/>
    <outlinePr summaryBelow="1" summaryRight="1"/>
    <pageSetUpPr/>
  </sheetPr>
  <dimension ref="A1:J11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 ht="30" customHeight="1">
      <c r="A1" s="46" t="inlineStr">
        <is>
          <t>CƠ CẤU ĐỘI NGŨ NHÂN SỰ &amp; QUỸ LƯƠNG HOẠT ĐỘNG (OPEX)</t>
        </is>
      </c>
    </row>
    <row r="2" ht="20" customHeight="1">
      <c r="A2" s="47" t="inlineStr">
        <is>
          <t>Kỹ sư R&amp;D, kiến trúc sư AI, phát triển thị trường GTM, chăm sóc khách hàng và vận hành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Giám Đốc Điều Hành (CEO) / Phụ trách Sản Phẩm</t>
        </is>
      </c>
      <c r="B5" s="55" t="n">
        <v>2000</v>
      </c>
      <c r="C5" s="55" t="n">
        <v>2000</v>
      </c>
      <c r="D5" s="55" t="n">
        <v>2500</v>
      </c>
      <c r="E5" s="55" t="n">
        <v>2500</v>
      </c>
      <c r="F5" s="55" t="n">
        <v>3000</v>
      </c>
      <c r="G5" s="55" t="n">
        <v>3500</v>
      </c>
      <c r="H5" s="55" t="n">
        <v>4000</v>
      </c>
      <c r="I5" s="55" t="n">
        <v>4500</v>
      </c>
      <c r="J5" s="55" t="n">
        <v>5000</v>
      </c>
    </row>
    <row r="6">
      <c r="A6" s="54" t="inlineStr">
        <is>
          <t>Kiến Trúc Sư Trưởng Hệ Thống AI &amp; State</t>
        </is>
      </c>
      <c r="B6" s="55" t="n">
        <v>2500</v>
      </c>
      <c r="C6" s="55" t="n">
        <v>2500</v>
      </c>
      <c r="D6" s="55" t="n">
        <v>3000</v>
      </c>
      <c r="E6" s="55" t="n">
        <v>3000</v>
      </c>
      <c r="F6" s="55" t="n">
        <v>3500</v>
      </c>
      <c r="G6" s="55" t="n">
        <v>4000</v>
      </c>
      <c r="H6" s="55" t="n">
        <v>4500</v>
      </c>
      <c r="I6" s="55" t="n">
        <v>5000</v>
      </c>
      <c r="J6" s="55" t="n">
        <v>5500</v>
      </c>
    </row>
    <row r="7">
      <c r="A7" s="54" t="inlineStr">
        <is>
          <t>Kỹ Sư Full-Stack Cấp Cao (Số lượng x $1.8k)</t>
        </is>
      </c>
      <c r="B7" s="55" t="n">
        <v>1800</v>
      </c>
      <c r="C7" s="55" t="n">
        <v>1800</v>
      </c>
      <c r="D7" s="55" t="n">
        <v>3600</v>
      </c>
      <c r="E7" s="55" t="n">
        <v>3600</v>
      </c>
      <c r="F7" s="55" t="n">
        <v>5400</v>
      </c>
      <c r="G7" s="55" t="n">
        <v>7200</v>
      </c>
      <c r="H7" s="55" t="n">
        <v>9000</v>
      </c>
      <c r="I7" s="55" t="n">
        <v>10800</v>
      </c>
      <c r="J7" s="55" t="n">
        <v>12600</v>
      </c>
    </row>
    <row r="8">
      <c r="A8" s="54" t="inlineStr">
        <is>
          <t>Chuyên Gia Giải Pháp Doanh Nghiệp &amp; Nông Sản</t>
        </is>
      </c>
      <c r="B8" s="55" t="n">
        <v>1200</v>
      </c>
      <c r="C8" s="55" t="n">
        <v>1200</v>
      </c>
      <c r="D8" s="55" t="n">
        <v>1500</v>
      </c>
      <c r="E8" s="55" t="n">
        <v>1500</v>
      </c>
      <c r="F8" s="55" t="n">
        <v>2000</v>
      </c>
      <c r="G8" s="55" t="n">
        <v>2500</v>
      </c>
      <c r="H8" s="55" t="n">
        <v>3000</v>
      </c>
      <c r="I8" s="55" t="n">
        <v>3500</v>
      </c>
      <c r="J8" s="55" t="n">
        <v>4000</v>
      </c>
    </row>
    <row r="9">
      <c r="A9" s="54" t="inlineStr">
        <is>
          <t>Trưởng Nhóm Tăng Trưởng &amp; Bán Hàng B2B</t>
        </is>
      </c>
      <c r="B9" s="55" t="n">
        <v>0</v>
      </c>
      <c r="C9" s="55" t="n">
        <v>1200</v>
      </c>
      <c r="D9" s="55" t="n">
        <v>1500</v>
      </c>
      <c r="E9" s="55" t="n">
        <v>1800</v>
      </c>
      <c r="F9" s="55" t="n">
        <v>2200</v>
      </c>
      <c r="G9" s="55" t="n">
        <v>2800</v>
      </c>
      <c r="H9" s="55" t="n">
        <v>3200</v>
      </c>
      <c r="I9" s="55" t="n">
        <v>3800</v>
      </c>
      <c r="J9" s="55" t="n">
        <v>4200</v>
      </c>
    </row>
    <row r="10">
      <c r="A10" s="54" t="inlineStr">
        <is>
          <t>Chuyên Viên Customer Success &amp; Kiểm Soát Chuỗi</t>
        </is>
      </c>
      <c r="B10" s="55" t="n">
        <v>0</v>
      </c>
      <c r="C10" s="55" t="n">
        <v>0</v>
      </c>
      <c r="D10" s="55" t="n">
        <v>800</v>
      </c>
      <c r="E10" s="55" t="n">
        <v>1600</v>
      </c>
      <c r="F10" s="55" t="n">
        <v>2400</v>
      </c>
      <c r="G10" s="55" t="n">
        <v>4000</v>
      </c>
      <c r="H10" s="55" t="n">
        <v>5600</v>
      </c>
      <c r="I10" s="55" t="n">
        <v>7200</v>
      </c>
      <c r="J10" s="55" t="n">
        <v>8800</v>
      </c>
    </row>
    <row r="11">
      <c r="A11" s="60" t="inlineStr">
        <is>
          <t>Tổng Quỹ Lương Hoạt Động Hàng Tháng ($)</t>
        </is>
      </c>
      <c r="B11" s="61">
        <f>SUM(B5:B10)</f>
        <v/>
      </c>
      <c r="C11" s="61">
        <f>SUM(C5:C10)</f>
        <v/>
      </c>
      <c r="D11" s="61">
        <f>SUM(D5:D10)</f>
        <v/>
      </c>
      <c r="E11" s="61">
        <f>SUM(E5:E10)</f>
        <v/>
      </c>
      <c r="F11" s="61">
        <f>SUM(F5:F10)</f>
        <v/>
      </c>
      <c r="G11" s="61">
        <f>SUM(G5:G10)</f>
        <v/>
      </c>
      <c r="H11" s="61">
        <f>SUM(H5:H10)</f>
        <v/>
      </c>
      <c r="I11" s="61">
        <f>SUM(I5:I10)</f>
        <v/>
      </c>
      <c r="J11" s="61">
        <f>SUM(J5:J10)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94A3B8"/>
    <outlinePr summaryBelow="1" summaryRight="1"/>
    <pageSetUpPr/>
  </sheetPr>
  <dimension ref="A1:J9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NGÂN SÁCH TIẾP THỊ &amp; CHI PHÍ THU HÚT KHÁCH HÀNG (CAC)</t>
        </is>
      </c>
    </row>
    <row r="2" ht="20" customHeight="1">
      <c r="A2" s="47" t="inlineStr">
        <is>
          <t>Ngân sách quảng cáo số, nội dung lan tỏa, đối tác và chi phí thu hút khách hàng bình quân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Ngân sách tiếp thị số trực tiếp (Inbound Ads) ($)</t>
        </is>
      </c>
      <c r="B5" s="55" t="n">
        <v>1500</v>
      </c>
      <c r="C5" s="55" t="n">
        <v>2500</v>
      </c>
      <c r="D5" s="55" t="n">
        <v>4000</v>
      </c>
      <c r="E5" s="55" t="n">
        <v>6000</v>
      </c>
      <c r="F5" s="55" t="n">
        <v>8500</v>
      </c>
      <c r="G5" s="55" t="n">
        <v>12000</v>
      </c>
      <c r="H5" s="55" t="n">
        <v>16000</v>
      </c>
      <c r="I5" s="55" t="n">
        <v>20000</v>
      </c>
      <c r="J5" s="55" t="n">
        <v>24000</v>
      </c>
    </row>
    <row r="6">
      <c r="A6" s="54" t="inlineStr">
        <is>
          <t>Chi phí tiếp thị nội dung &amp; sự kiện ngành ($)</t>
        </is>
      </c>
      <c r="B6" s="55" t="n">
        <v>500</v>
      </c>
      <c r="C6" s="55" t="n">
        <v>800</v>
      </c>
      <c r="D6" s="55" t="n">
        <v>1200</v>
      </c>
      <c r="E6" s="55" t="n">
        <v>1800</v>
      </c>
      <c r="F6" s="55" t="n">
        <v>2500</v>
      </c>
      <c r="G6" s="55" t="n">
        <v>3500</v>
      </c>
      <c r="H6" s="55" t="n">
        <v>4500</v>
      </c>
      <c r="I6" s="55" t="n">
        <v>5500</v>
      </c>
      <c r="J6" s="55" t="n">
        <v>6500</v>
      </c>
    </row>
    <row r="7">
      <c r="A7" s="54" t="inlineStr">
        <is>
          <t>Tổng ngân sách tăng trưởng tiếp thị ($)</t>
        </is>
      </c>
      <c r="B7" s="55" t="n">
        <v>2000</v>
      </c>
      <c r="C7" s="55" t="n">
        <v>3300</v>
      </c>
      <c r="D7" s="55" t="n">
        <v>5200</v>
      </c>
      <c r="E7" s="55" t="n">
        <v>7800</v>
      </c>
      <c r="F7" s="55" t="n">
        <v>11000</v>
      </c>
      <c r="G7" s="55" t="n">
        <v>15500</v>
      </c>
      <c r="H7" s="55" t="n">
        <v>20500</v>
      </c>
      <c r="I7" s="55" t="n">
        <v>25500</v>
      </c>
      <c r="J7" s="55" t="n">
        <v>30500</v>
      </c>
    </row>
    <row r="8">
      <c r="A8" s="54" t="inlineStr">
        <is>
          <t>Số khách hàng trả phí mới thu hút được</t>
        </is>
      </c>
      <c r="B8" s="59" t="n">
        <v>12</v>
      </c>
      <c r="C8" s="59" t="n">
        <v>22</v>
      </c>
      <c r="D8" s="59" t="n">
        <v>45</v>
      </c>
      <c r="E8" s="59" t="n">
        <v>68</v>
      </c>
      <c r="F8" s="59" t="n">
        <v>98</v>
      </c>
      <c r="G8" s="59" t="n">
        <v>142</v>
      </c>
      <c r="H8" s="59" t="n">
        <v>195</v>
      </c>
      <c r="I8" s="59" t="n">
        <v>255</v>
      </c>
      <c r="J8" s="59" t="n">
        <v>315</v>
      </c>
    </row>
    <row r="9">
      <c r="A9" s="50" t="inlineStr">
        <is>
          <t>Chi phí thu hút khách hàng bình quân (CAC) ($/khách)</t>
        </is>
      </c>
      <c r="B9" s="62" t="n">
        <v>166.67</v>
      </c>
      <c r="C9" s="62" t="n">
        <v>150</v>
      </c>
      <c r="D9" s="62" t="n">
        <v>115.56</v>
      </c>
      <c r="E9" s="62" t="n">
        <v>114.71</v>
      </c>
      <c r="F9" s="62" t="n">
        <v>112.24</v>
      </c>
      <c r="G9" s="62" t="n">
        <v>109.15</v>
      </c>
      <c r="H9" s="62" t="n">
        <v>105.13</v>
      </c>
      <c r="I9" s="62" t="n">
        <v>100</v>
      </c>
      <c r="J9" s="62" t="n">
        <v>96.83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94A3B8"/>
    <outlinePr summaryBelow="1" summaryRight="1"/>
    <pageSetUpPr/>
  </sheetPr>
  <dimension ref="A1:J7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MỞ RỘNG NHÓM KHÁCH HÀNG &amp; TỶ LỆ DUY TRÌ DOANH THU THUẦN (NRR)</t>
        </is>
      </c>
    </row>
    <row r="2" ht="20" customHeight="1">
      <c r="A2" s="47" t="inlineStr">
        <is>
          <t>Phân tích mở rộng tài khoản, nâng gói dịch vụ và tỷ lệ tăng trưởng giá trị hợp đồng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Tỷ lệ duy trì doanh thu thuần (Net Revenue Retention - NRR)</t>
        </is>
      </c>
      <c r="B5" s="63" t="n">
        <v>1</v>
      </c>
      <c r="C5" s="63" t="n">
        <v>1.02</v>
      </c>
      <c r="D5" s="63" t="n">
        <v>1.05</v>
      </c>
      <c r="E5" s="63" t="n">
        <v>1.08</v>
      </c>
      <c r="F5" s="63" t="n">
        <v>1.12</v>
      </c>
      <c r="G5" s="63" t="n">
        <v>1.18</v>
      </c>
      <c r="H5" s="63" t="n">
        <v>1.22</v>
      </c>
      <c r="I5" s="63" t="n">
        <v>1.25</v>
      </c>
      <c r="J5" s="63" t="n">
        <v>1.28</v>
      </c>
    </row>
    <row r="6">
      <c r="A6" s="54" t="inlineStr">
        <is>
          <t>Tỷ lệ rời bỏ doanh thu hàng năm hóa</t>
        </is>
      </c>
      <c r="B6" s="63" t="n">
        <v>0.18</v>
      </c>
      <c r="C6" s="63" t="n">
        <v>0.16</v>
      </c>
      <c r="D6" s="63" t="n">
        <v>0.14</v>
      </c>
      <c r="E6" s="63" t="n">
        <v>0.12</v>
      </c>
      <c r="F6" s="63" t="n">
        <v>0.1</v>
      </c>
      <c r="G6" s="63" t="n">
        <v>0.08</v>
      </c>
      <c r="H6" s="63" t="n">
        <v>0.07000000000000001</v>
      </c>
      <c r="I6" s="63" t="n">
        <v>0.06</v>
      </c>
      <c r="J6" s="63" t="n">
        <v>0.05</v>
      </c>
    </row>
    <row r="7">
      <c r="A7" s="54" t="inlineStr">
        <is>
          <t>Hệ số mở rộng quy mô tài khoản trung bình</t>
        </is>
      </c>
      <c r="B7" s="64" t="n">
        <v>1</v>
      </c>
      <c r="C7" s="64" t="n">
        <v>1.04</v>
      </c>
      <c r="D7" s="64" t="n">
        <v>1.08</v>
      </c>
      <c r="E7" s="64" t="n">
        <v>1.14</v>
      </c>
      <c r="F7" s="64" t="n">
        <v>1.2</v>
      </c>
      <c r="G7" s="64" t="n">
        <v>1.26</v>
      </c>
      <c r="H7" s="64" t="n">
        <v>1.3</v>
      </c>
      <c r="I7" s="64" t="n">
        <v>1.34</v>
      </c>
      <c r="J7" s="64" t="n">
        <v>1.38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94A3B8"/>
    <outlinePr summaryBelow="1" summaryRight="1"/>
    <pageSetUpPr/>
  </sheetPr>
  <dimension ref="A1:J7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MA TRẬN DUY TRÌ TÀI KHOẢN (LOGO RETENTION) &amp; RỜI BỎ HÀNG THÁNG</t>
        </is>
      </c>
    </row>
    <row r="2" ht="20" customHeight="1">
      <c r="A2" s="47" t="inlineStr">
        <is>
          <t>Tỷ lệ duy trì logo khách hàng hoạt động qua các gói dịch vụ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Tỷ lệ duy trì logo hàng tháng - Gói Starter</t>
        </is>
      </c>
      <c r="B5" s="63" t="n">
        <v>0.95</v>
      </c>
      <c r="C5" s="63" t="n">
        <v>0.95</v>
      </c>
      <c r="D5" s="63" t="n">
        <v>0.95</v>
      </c>
      <c r="E5" s="63" t="n">
        <v>0.95</v>
      </c>
      <c r="F5" s="63" t="n">
        <v>0.96</v>
      </c>
      <c r="G5" s="63" t="n">
        <v>0.96</v>
      </c>
      <c r="H5" s="63" t="n">
        <v>0.96</v>
      </c>
      <c r="I5" s="63" t="n">
        <v>0.97</v>
      </c>
      <c r="J5" s="63" t="n">
        <v>0.97</v>
      </c>
    </row>
    <row r="6">
      <c r="A6" s="54" t="inlineStr">
        <is>
          <t>Tỷ lệ duy trì logo hàng tháng - Gói Professional</t>
        </is>
      </c>
      <c r="B6" s="63" t="n">
        <v>0.975</v>
      </c>
      <c r="C6" s="63" t="n">
        <v>0.975</v>
      </c>
      <c r="D6" s="63" t="n">
        <v>0.975</v>
      </c>
      <c r="E6" s="63" t="n">
        <v>0.98</v>
      </c>
      <c r="F6" s="63" t="n">
        <v>0.98</v>
      </c>
      <c r="G6" s="63" t="n">
        <v>0.985</v>
      </c>
      <c r="H6" s="63" t="n">
        <v>0.985</v>
      </c>
      <c r="I6" s="63" t="n">
        <v>0.99</v>
      </c>
      <c r="J6" s="63" t="n">
        <v>0.99</v>
      </c>
    </row>
    <row r="7">
      <c r="A7" s="54" t="inlineStr">
        <is>
          <t>Tỷ lệ duy trì logo hàng tháng - Gói Enterprise</t>
        </is>
      </c>
      <c r="B7" s="63" t="n">
        <v>0.992</v>
      </c>
      <c r="C7" s="63" t="n">
        <v>0.992</v>
      </c>
      <c r="D7" s="63" t="n">
        <v>0.992</v>
      </c>
      <c r="E7" s="63" t="n">
        <v>0.995</v>
      </c>
      <c r="F7" s="63" t="n">
        <v>0.995</v>
      </c>
      <c r="G7" s="63" t="n">
        <v>0.995</v>
      </c>
      <c r="H7" s="63" t="n">
        <v>0.998</v>
      </c>
      <c r="I7" s="63" t="n">
        <v>0.998</v>
      </c>
      <c r="J7" s="63" t="n">
        <v>0.998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94A3B8"/>
    <outlinePr summaryBelow="1" summaryRight="1"/>
    <pageSetUpPr/>
  </sheetPr>
  <dimension ref="A1:J8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PHÂN TÍCH BIÊN LỢI NHUẬN GỘP &amp; LỢI NHUẬN ĐÓNG GÓP</t>
        </is>
      </c>
    </row>
    <row r="2" ht="20" customHeight="1">
      <c r="A2" s="47" t="inlineStr">
        <is>
          <t>Tổng doanh thu hợp nhất nền tảng so với Giá vốn hàng bán kỹ thuật (COGS)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65" t="inlineStr">
        <is>
          <t>Tổng doanh thu hợp nhất nền tảng ($)</t>
        </is>
      </c>
      <c r="B5" s="55" t="n">
        <v>3319</v>
      </c>
      <c r="C5" s="55" t="n">
        <v>8760</v>
      </c>
      <c r="D5" s="55" t="n">
        <v>19280</v>
      </c>
      <c r="E5" s="55" t="n">
        <v>40165</v>
      </c>
      <c r="F5" s="55" t="n">
        <v>68060</v>
      </c>
      <c r="G5" s="55" t="n">
        <v>137450</v>
      </c>
      <c r="H5" s="55" t="n">
        <v>227700</v>
      </c>
      <c r="I5" s="55" t="n">
        <v>337900</v>
      </c>
      <c r="J5" s="55" t="n">
        <v>458700</v>
      </c>
    </row>
    <row r="6">
      <c r="A6" s="65" t="inlineStr">
        <is>
          <t>Tổng giá vốn kỹ thuật (COGS) ($)</t>
        </is>
      </c>
      <c r="B6" s="55" t="n">
        <v>1072</v>
      </c>
      <c r="C6" s="55" t="n">
        <v>1365</v>
      </c>
      <c r="D6" s="55" t="n">
        <v>2122</v>
      </c>
      <c r="E6" s="55" t="n">
        <v>3328</v>
      </c>
      <c r="F6" s="55" t="n">
        <v>5171</v>
      </c>
      <c r="G6" s="55" t="n">
        <v>9475</v>
      </c>
      <c r="H6" s="55" t="n">
        <v>15164</v>
      </c>
      <c r="I6" s="55" t="n">
        <v>22226</v>
      </c>
      <c r="J6" s="55" t="n">
        <v>29961</v>
      </c>
    </row>
    <row r="7">
      <c r="A7" s="53" t="inlineStr">
        <is>
          <t>Lợi nhuận gộp (Gross Profit) ($)</t>
        </is>
      </c>
      <c r="B7" s="55" t="n">
        <v>2247</v>
      </c>
      <c r="C7" s="55" t="n">
        <v>7395</v>
      </c>
      <c r="D7" s="55" t="n">
        <v>17158</v>
      </c>
      <c r="E7" s="55" t="n">
        <v>36837</v>
      </c>
      <c r="F7" s="55" t="n">
        <v>62889</v>
      </c>
      <c r="G7" s="55" t="n">
        <v>127975</v>
      </c>
      <c r="H7" s="55" t="n">
        <v>212536</v>
      </c>
      <c r="I7" s="55" t="n">
        <v>315674</v>
      </c>
      <c r="J7" s="55" t="n">
        <v>428739</v>
      </c>
    </row>
    <row r="8">
      <c r="A8" s="57" t="inlineStr">
        <is>
          <t>Biên lợi nhuận gộp (%)</t>
        </is>
      </c>
      <c r="B8" s="66" t="n">
        <v>0.677</v>
      </c>
      <c r="C8" s="66" t="n">
        <v>0.844</v>
      </c>
      <c r="D8" s="66" t="n">
        <v>0.89</v>
      </c>
      <c r="E8" s="66" t="n">
        <v>0.917</v>
      </c>
      <c r="F8" s="66" t="n">
        <v>0.924</v>
      </c>
      <c r="G8" s="66" t="n">
        <v>0.931</v>
      </c>
      <c r="H8" s="66" t="n">
        <v>0.9330000000000001</v>
      </c>
      <c r="I8" s="66" t="n">
        <v>0.9340000000000001</v>
      </c>
      <c r="J8" s="66" t="n">
        <v>0.9350000000000001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tabColor rgb="0094A3B8"/>
    <outlinePr summaryBelow="1" summaryRight="1"/>
    <pageSetUpPr/>
  </sheetPr>
  <dimension ref="A1:J12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46" t="inlineStr">
        <is>
          <t>LƯU CHUYỂN TIỀN TỆ HÀNG THÁNG &amp; TỐC ĐỘ ĐỐT VỐN (NET BURN)</t>
        </is>
      </c>
    </row>
    <row r="2" ht="20" customHeight="1">
      <c r="A2" s="47" t="inlineStr">
        <is>
          <t>Dòng tiền thu từ khách hàng, chi phí giải ngân, dòng tiền thuần và số dư tiền mặt cuối kỳ</t>
        </is>
      </c>
    </row>
    <row r="4">
      <c r="A4" s="48" t="inlineStr">
        <is>
          <t>Chỉ tiêu / Gói dịch vụ</t>
        </is>
      </c>
      <c r="B4" s="49" t="inlineStr">
        <is>
          <t>Tháng 1</t>
        </is>
      </c>
      <c r="C4" s="49" t="inlineStr">
        <is>
          <t>Tháng 3</t>
        </is>
      </c>
      <c r="D4" s="49" t="inlineStr">
        <is>
          <t>Tháng 6</t>
        </is>
      </c>
      <c r="E4" s="49" t="inlineStr">
        <is>
          <t>Tháng 9</t>
        </is>
      </c>
      <c r="F4" s="49" t="inlineStr">
        <is>
          <t>Tháng 12</t>
        </is>
      </c>
      <c r="G4" s="49" t="inlineStr">
        <is>
          <t>Tháng 18</t>
        </is>
      </c>
      <c r="H4" s="49" t="inlineStr">
        <is>
          <t>Tháng 24</t>
        </is>
      </c>
      <c r="I4" s="49" t="inlineStr">
        <is>
          <t>Tháng 30</t>
        </is>
      </c>
      <c r="J4" s="49" t="inlineStr">
        <is>
          <t>Tháng 36</t>
        </is>
      </c>
    </row>
    <row r="5">
      <c r="A5" s="54" t="inlineStr">
        <is>
          <t>Dòng tiền vào (Thu tiền từ khách hàng) ($)</t>
        </is>
      </c>
      <c r="B5" s="55" t="n">
        <v>3319</v>
      </c>
      <c r="C5" s="55" t="n">
        <v>8760</v>
      </c>
      <c r="D5" s="55" t="n">
        <v>19280</v>
      </c>
      <c r="E5" s="55" t="n">
        <v>40165</v>
      </c>
      <c r="F5" s="55" t="n">
        <v>68060</v>
      </c>
      <c r="G5" s="55" t="n">
        <v>137450</v>
      </c>
      <c r="H5" s="55" t="n">
        <v>227700</v>
      </c>
      <c r="I5" s="55" t="n">
        <v>337900</v>
      </c>
      <c r="J5" s="55" t="n">
        <v>458700</v>
      </c>
    </row>
    <row r="6">
      <c r="A6" s="54" t="inlineStr">
        <is>
          <t>Dòng tiền ra - Giá vốn kỹ thuật (COGS) ($)</t>
        </is>
      </c>
      <c r="B6" s="55" t="n">
        <v>1072</v>
      </c>
      <c r="C6" s="55" t="n">
        <v>1365</v>
      </c>
      <c r="D6" s="55" t="n">
        <v>2122</v>
      </c>
      <c r="E6" s="55" t="n">
        <v>3328</v>
      </c>
      <c r="F6" s="55" t="n">
        <v>5171</v>
      </c>
      <c r="G6" s="55" t="n">
        <v>9475</v>
      </c>
      <c r="H6" s="55" t="n">
        <v>15164</v>
      </c>
      <c r="I6" s="55" t="n">
        <v>22226</v>
      </c>
      <c r="J6" s="55" t="n">
        <v>29961</v>
      </c>
    </row>
    <row r="7">
      <c r="A7" s="54" t="inlineStr">
        <is>
          <t>Dòng tiền ra - Quỹ lương nhân sự ($)</t>
        </is>
      </c>
      <c r="B7" s="55" t="n">
        <v>7500</v>
      </c>
      <c r="C7" s="55" t="n">
        <v>8700</v>
      </c>
      <c r="D7" s="55" t="n">
        <v>13900</v>
      </c>
      <c r="E7" s="55" t="n">
        <v>15900</v>
      </c>
      <c r="F7" s="55" t="n">
        <v>20100</v>
      </c>
      <c r="G7" s="55" t="n">
        <v>27200</v>
      </c>
      <c r="H7" s="55" t="n">
        <v>33800</v>
      </c>
      <c r="I7" s="55" t="n">
        <v>40400</v>
      </c>
      <c r="J7" s="55" t="n">
        <v>47100</v>
      </c>
    </row>
    <row r="8">
      <c r="A8" s="54" t="inlineStr">
        <is>
          <t>Dòng tiền ra - Tiếp thị &amp; Tăng trưởng ($)</t>
        </is>
      </c>
      <c r="B8" s="55" t="n">
        <v>2000</v>
      </c>
      <c r="C8" s="55" t="n">
        <v>3300</v>
      </c>
      <c r="D8" s="55" t="n">
        <v>5200</v>
      </c>
      <c r="E8" s="55" t="n">
        <v>7800</v>
      </c>
      <c r="F8" s="55" t="n">
        <v>11000</v>
      </c>
      <c r="G8" s="55" t="n">
        <v>15500</v>
      </c>
      <c r="H8" s="55" t="n">
        <v>20500</v>
      </c>
      <c r="I8" s="55" t="n">
        <v>25500</v>
      </c>
      <c r="J8" s="55" t="n">
        <v>30500</v>
      </c>
    </row>
    <row r="9">
      <c r="A9" s="54" t="inlineStr">
        <is>
          <t>Dòng tiền ra - Chi phí quản lý &amp; Pháp lý ($)</t>
        </is>
      </c>
      <c r="B9" s="55" t="n">
        <v>1200</v>
      </c>
      <c r="C9" s="55" t="n">
        <v>1200</v>
      </c>
      <c r="D9" s="55" t="n">
        <v>1500</v>
      </c>
      <c r="E9" s="55" t="n">
        <v>1800</v>
      </c>
      <c r="F9" s="55" t="n">
        <v>2200</v>
      </c>
      <c r="G9" s="55" t="n">
        <v>2800</v>
      </c>
      <c r="H9" s="55" t="n">
        <v>3500</v>
      </c>
      <c r="I9" s="55" t="n">
        <v>4200</v>
      </c>
      <c r="J9" s="55" t="n">
        <v>5000</v>
      </c>
    </row>
    <row r="10">
      <c r="A10" s="54" t="inlineStr">
        <is>
          <t>Tổng chi phí giải ngân hàng tháng ($)</t>
        </is>
      </c>
      <c r="B10" s="55" t="n">
        <v>11772</v>
      </c>
      <c r="C10" s="55" t="n">
        <v>14565</v>
      </c>
      <c r="D10" s="55" t="n">
        <v>22722</v>
      </c>
      <c r="E10" s="55" t="n">
        <v>28828</v>
      </c>
      <c r="F10" s="55" t="n">
        <v>38471</v>
      </c>
      <c r="G10" s="55" t="n">
        <v>54975</v>
      </c>
      <c r="H10" s="55" t="n">
        <v>72964</v>
      </c>
      <c r="I10" s="55" t="n">
        <v>92326</v>
      </c>
      <c r="J10" s="55" t="n">
        <v>112561</v>
      </c>
    </row>
    <row r="11">
      <c r="A11" s="50" t="inlineStr">
        <is>
          <t>Dòng tiền hoạt động thuần hàng tháng (Net Burn) ($)</t>
        </is>
      </c>
      <c r="B11" s="67" t="n">
        <v>-8453</v>
      </c>
      <c r="C11" s="67" t="n">
        <v>-5805</v>
      </c>
      <c r="D11" s="67" t="n">
        <v>-3442</v>
      </c>
      <c r="E11" s="67" t="n">
        <v>11337</v>
      </c>
      <c r="F11" s="67" t="n">
        <v>29589</v>
      </c>
      <c r="G11" s="67" t="n">
        <v>82475</v>
      </c>
      <c r="H11" s="67" t="n">
        <v>154736</v>
      </c>
      <c r="I11" s="67" t="n">
        <v>245574</v>
      </c>
      <c r="J11" s="67" t="n">
        <v>346139</v>
      </c>
    </row>
    <row r="12">
      <c r="A12" s="50" t="inlineStr">
        <is>
          <t>Số dư tiền mặt cuối kỳ (Vốn gọi ban đầu $350k Seed) ($)</t>
        </is>
      </c>
      <c r="B12" s="68" t="n">
        <v>341547</v>
      </c>
      <c r="C12" s="68" t="n">
        <v>327450</v>
      </c>
      <c r="D12" s="68" t="n">
        <v>314200</v>
      </c>
      <c r="E12" s="68" t="n">
        <v>335000</v>
      </c>
      <c r="F12" s="68" t="n">
        <v>395000</v>
      </c>
      <c r="G12" s="68" t="n">
        <v>685000</v>
      </c>
      <c r="H12" s="68" t="n">
        <v>1350000</v>
      </c>
      <c r="I12" s="68" t="n">
        <v>2450000</v>
      </c>
      <c r="J12" s="68" t="n">
        <v>4120000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tabColor rgb="0094A3B8"/>
    <outlinePr summaryBelow="1" summaryRight="1"/>
    <pageSetUpPr/>
  </sheetPr>
  <dimension ref="A1:G23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3" customWidth="1" min="3" max="3"/>
    <col width="23" customWidth="1" min="4" max="4"/>
    <col width="20" customWidth="1" min="5" max="5"/>
    <col width="15" customWidth="1" min="6" max="6"/>
    <col width="15" customWidth="1" min="7" max="7"/>
  </cols>
  <sheetData>
    <row r="1" ht="30" customHeight="1">
      <c r="A1" s="46" t="inlineStr">
        <is>
          <t>BÁO CÁO KẾT QUẢ KINH DOANH HỢP NHẤT 3 NĂM (DỰ PHÓNG P&amp;L)</t>
        </is>
      </c>
    </row>
    <row r="2" ht="20" customHeight="1">
      <c r="A2" s="47" t="inlineStr">
        <is>
          <t>Doanh thu, Giá vốn, Chi phí hoạt động OPEX, EBITDA và tốc độ tăng trưởng lũy kế 3 năm</t>
        </is>
      </c>
    </row>
    <row r="4">
      <c r="A4" s="48" t="inlineStr">
        <is>
          <t>Khoản mục / Chỉ tiêu P&amp;L</t>
        </is>
      </c>
      <c r="B4" s="49" t="inlineStr">
        <is>
          <t>Năm 1 (Tháng 1–12)</t>
        </is>
      </c>
      <c r="C4" s="49" t="inlineStr">
        <is>
          <t>Năm 2 (Tháng 13–24)</t>
        </is>
      </c>
      <c r="D4" s="49" t="inlineStr">
        <is>
          <t>Năm 3 (Tháng 25–36)</t>
        </is>
      </c>
      <c r="E4" s="49" t="inlineStr">
        <is>
          <t>Tăng trưởng CAGR</t>
        </is>
      </c>
    </row>
    <row r="5">
      <c r="A5" s="53" t="inlineStr">
        <is>
          <t>DOANH THU</t>
        </is>
      </c>
    </row>
    <row r="6">
      <c r="A6" s="54" t="inlineStr">
        <is>
          <t>Doanh thu phần mềm định kỳ FTC SaaS ($)</t>
        </is>
      </c>
      <c r="B6" s="55" t="n">
        <v>295400</v>
      </c>
      <c r="C6" s="55" t="n">
        <v>1184000</v>
      </c>
      <c r="D6" s="55" t="n">
        <v>2890000</v>
      </c>
      <c r="E6" s="15" t="inlineStr">
        <is>
          <t>213%</t>
        </is>
      </c>
    </row>
    <row r="7">
      <c r="A7" s="54" t="inlineStr">
        <is>
          <t>Doanh thu triển khai &amp; dịch vụ doanh nghiệp ($)</t>
        </is>
      </c>
      <c r="B7" s="55" t="n">
        <v>98000</v>
      </c>
      <c r="C7" s="55" t="n">
        <v>345000</v>
      </c>
      <c r="D7" s="55" t="n">
        <v>680000</v>
      </c>
      <c r="E7" s="15" t="inlineStr">
        <is>
          <t>163%</t>
        </is>
      </c>
    </row>
    <row r="8">
      <c r="A8" s="54" t="inlineStr">
        <is>
          <t>Doanh thu phí xác thực sàn giao dịch ($)</t>
        </is>
      </c>
      <c r="B8" s="55" t="n">
        <v>18600</v>
      </c>
      <c r="C8" s="55" t="n">
        <v>115000</v>
      </c>
      <c r="D8" s="55" t="n">
        <v>385000</v>
      </c>
      <c r="E8" s="15" t="inlineStr">
        <is>
          <t>355%</t>
        </is>
      </c>
    </row>
    <row r="9">
      <c r="A9" s="50" t="inlineStr">
        <is>
          <t>TỔNG DOANH THU HỢP NHẤT ($)</t>
        </is>
      </c>
      <c r="B9" s="67" t="n">
        <v>412000</v>
      </c>
      <c r="C9" s="67" t="n">
        <v>1644000</v>
      </c>
      <c r="D9" s="67" t="n">
        <v>3955000</v>
      </c>
      <c r="E9" s="15" t="inlineStr">
        <is>
          <t>210%</t>
        </is>
      </c>
    </row>
    <row r="10">
      <c r="A10" s="53" t="n"/>
    </row>
    <row r="11">
      <c r="A11" s="53" t="inlineStr">
        <is>
          <t>GIÁ VỐN HÀNG BÁN (COGS)</t>
        </is>
      </c>
    </row>
    <row r="12">
      <c r="A12" s="54" t="inlineStr">
        <is>
          <t>Chi phí hạ tầng đám mây &amp; suy luận AI ($)</t>
        </is>
      </c>
      <c r="B12" s="55" t="n">
        <v>38400</v>
      </c>
      <c r="C12" s="55" t="n">
        <v>112000</v>
      </c>
      <c r="D12" s="55" t="n">
        <v>265000</v>
      </c>
      <c r="E12" s="15" t="inlineStr">
        <is>
          <t>163%</t>
        </is>
      </c>
    </row>
    <row r="13">
      <c r="A13" s="50" t="inlineStr">
        <is>
          <t>LỢI NHUẬN GỘP (GROSS PROFIT) ($)</t>
        </is>
      </c>
      <c r="B13" s="55" t="n">
        <v>373600</v>
      </c>
      <c r="C13" s="55" t="n">
        <v>1532000</v>
      </c>
      <c r="D13" s="55" t="n">
        <v>3690000</v>
      </c>
      <c r="E13" s="15" t="inlineStr">
        <is>
          <t>214%</t>
        </is>
      </c>
    </row>
    <row r="14">
      <c r="A14" s="54" t="inlineStr">
        <is>
          <t>Biên lợi nhuận gộp (%)</t>
        </is>
      </c>
      <c r="B14" s="63" t="n">
        <v>0.907</v>
      </c>
      <c r="C14" s="63" t="n">
        <v>0.9320000000000001</v>
      </c>
      <c r="D14" s="63" t="n">
        <v>0.9330000000000001</v>
      </c>
      <c r="E14" s="15" t="n"/>
    </row>
    <row r="15">
      <c r="A15" s="53" t="n"/>
    </row>
    <row r="16">
      <c r="A16" s="53" t="inlineStr">
        <is>
          <t>CHI PHÍ HOẠT ĐỘNG (OPEX)</t>
        </is>
      </c>
    </row>
    <row r="17">
      <c r="A17" s="54" t="inlineStr">
        <is>
          <t>Chi phí R&amp;D và Kỹ thuật AI ($)</t>
        </is>
      </c>
      <c r="B17" s="55" t="n">
        <v>118000</v>
      </c>
      <c r="C17" s="55" t="n">
        <v>192000</v>
      </c>
      <c r="D17" s="55" t="n">
        <v>285000</v>
      </c>
      <c r="E17" s="15" t="inlineStr">
        <is>
          <t>55%</t>
        </is>
      </c>
    </row>
    <row r="18">
      <c r="A18" s="54" t="inlineStr">
        <is>
          <t>Chi phí Tiếp thị, Bán hàng &amp; GTM ($)</t>
        </is>
      </c>
      <c r="B18" s="55" t="n">
        <v>82000</v>
      </c>
      <c r="C18" s="55" t="n">
        <v>185000</v>
      </c>
      <c r="D18" s="55" t="n">
        <v>320000</v>
      </c>
      <c r="E18" s="15" t="inlineStr">
        <is>
          <t>98%</t>
        </is>
      </c>
    </row>
    <row r="19">
      <c r="A19" s="54" t="inlineStr">
        <is>
          <t>Chi phí Quản lý chung, Pháp lý &amp; Vận hành ($)</t>
        </is>
      </c>
      <c r="B19" s="55" t="n">
        <v>22000</v>
      </c>
      <c r="C19" s="55" t="n">
        <v>38000</v>
      </c>
      <c r="D19" s="55" t="n">
        <v>55000</v>
      </c>
      <c r="E19" s="15" t="inlineStr">
        <is>
          <t>58%</t>
        </is>
      </c>
    </row>
    <row r="20">
      <c r="A20" s="50" t="inlineStr">
        <is>
          <t>TỔNG CHI PHÍ HOẠT ĐỘNG OPEX ($)</t>
        </is>
      </c>
      <c r="B20" s="67" t="n">
        <v>222000</v>
      </c>
      <c r="C20" s="67" t="n">
        <v>415000</v>
      </c>
      <c r="D20" s="67" t="n">
        <v>660000</v>
      </c>
      <c r="E20" s="15" t="inlineStr">
        <is>
          <t>72%</t>
        </is>
      </c>
    </row>
    <row r="21">
      <c r="A21" s="53" t="n"/>
    </row>
    <row r="22">
      <c r="A22" s="50" t="inlineStr">
        <is>
          <t>LỢI NHUẬN HOẠT ĐỘNG / EBITDA ($)</t>
        </is>
      </c>
      <c r="B22" s="67" t="n">
        <v>151600</v>
      </c>
      <c r="C22" s="67" t="n">
        <v>1117000</v>
      </c>
      <c r="D22" s="67" t="n">
        <v>3030000</v>
      </c>
      <c r="E22" s="15" t="inlineStr">
        <is>
          <t>347%</t>
        </is>
      </c>
    </row>
    <row r="23">
      <c r="A23" s="50" t="inlineStr">
        <is>
          <t>Biên lợi nhuận EBITDA (%)</t>
        </is>
      </c>
      <c r="B23" s="66" t="n">
        <v>0.368</v>
      </c>
      <c r="C23" s="66" t="n">
        <v>0.679</v>
      </c>
      <c r="D23" s="66" t="n">
        <v>0.766</v>
      </c>
      <c r="E23" s="15" t="n"/>
    </row>
  </sheetData>
  <mergeCells count="2">
    <mergeCell ref="A2:G2"/>
    <mergeCell ref="A1:G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tabColor rgb="0094A3B8"/>
    <outlinePr summaryBelow="1" summaryRight="1"/>
    <pageSetUpPr/>
  </sheetPr>
  <dimension ref="A1:G9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20" customWidth="1" min="4" max="4"/>
    <col width="15" customWidth="1" min="5" max="5"/>
    <col width="15" customWidth="1" min="6" max="6"/>
    <col width="15" customWidth="1" min="7" max="7"/>
  </cols>
  <sheetData>
    <row r="1" ht="30" customHeight="1">
      <c r="A1" s="46" t="inlineStr">
        <is>
          <t>MA TRẬN PHÂN TÍCH ĐỘ NHẠY HAI CHIỀU (CAC &amp; TỶ LỆ CHUYỂN ĐỔI)</t>
        </is>
      </c>
    </row>
    <row r="2" ht="20" customHeight="1">
      <c r="A2" s="47" t="inlineStr">
        <is>
          <t>Kiểm tra sức bền mô hình tài chính trước các biến động bất lợi của chi phí tiếp thị và chuyển đổi</t>
        </is>
      </c>
    </row>
    <row r="4">
      <c r="A4" s="53" t="inlineStr">
        <is>
          <t>BẢNG 1: Độ nhạy Doanh thu ARR Năm 1 ($) theo CAC và Tỷ lệ chuyển đổi dùng thử sang trả phí</t>
        </is>
      </c>
    </row>
    <row r="5">
      <c r="A5" s="49" t="inlineStr">
        <is>
          <t>Chi phí CAC / Tỷ lệ chuyển đổi</t>
        </is>
      </c>
      <c r="B5" s="49" t="inlineStr">
        <is>
          <t>15.0%</t>
        </is>
      </c>
      <c r="C5" s="49" t="inlineStr">
        <is>
          <t>20.0%</t>
        </is>
      </c>
      <c r="D5" s="49" t="inlineStr">
        <is>
          <t>25.0% (Mục tiêu)</t>
        </is>
      </c>
      <c r="E5" s="49" t="inlineStr">
        <is>
          <t>30.0%</t>
        </is>
      </c>
      <c r="F5" s="49" t="inlineStr">
        <is>
          <t>35.0%</t>
        </is>
      </c>
    </row>
    <row r="6">
      <c r="A6" s="50" t="inlineStr">
        <is>
          <t>$100 (Hiệu quả cao)</t>
        </is>
      </c>
      <c r="B6" s="55" t="n">
        <v>280000</v>
      </c>
      <c r="C6" s="55" t="n">
        <v>360000</v>
      </c>
      <c r="D6" s="55" t="n">
        <v>450000</v>
      </c>
      <c r="E6" s="55" t="n">
        <v>530000</v>
      </c>
      <c r="F6" s="55" t="n">
        <v>610000</v>
      </c>
    </row>
    <row r="7">
      <c r="A7" s="50" t="inlineStr">
        <is>
          <t>$140 (Kế hoạch cơ sở)</t>
        </is>
      </c>
      <c r="B7" s="55" t="n">
        <v>240000</v>
      </c>
      <c r="C7" s="55" t="n">
        <v>310000</v>
      </c>
      <c r="D7" s="67" t="n">
        <v>412000</v>
      </c>
      <c r="E7" s="55" t="n">
        <v>480000</v>
      </c>
      <c r="F7" s="55" t="n">
        <v>550000</v>
      </c>
    </row>
    <row r="8">
      <c r="A8" s="50" t="inlineStr">
        <is>
          <t>$180 (Thận trọng)</t>
        </is>
      </c>
      <c r="B8" s="55" t="n">
        <v>205000</v>
      </c>
      <c r="C8" s="55" t="n">
        <v>265000</v>
      </c>
      <c r="D8" s="55" t="n">
        <v>350000</v>
      </c>
      <c r="E8" s="55" t="n">
        <v>410000</v>
      </c>
      <c r="F8" s="55" t="n">
        <v>470000</v>
      </c>
    </row>
    <row r="9">
      <c r="A9" s="50" t="inlineStr">
        <is>
          <t>$220 (Bất lợi)</t>
        </is>
      </c>
      <c r="B9" s="55" t="n">
        <v>175000</v>
      </c>
      <c r="C9" s="55" t="n">
        <v>225000</v>
      </c>
      <c r="D9" s="55" t="n">
        <v>298000</v>
      </c>
      <c r="E9" s="55" t="n">
        <v>350000</v>
      </c>
      <c r="F9" s="55" t="n">
        <v>405000</v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2026-10-26T03:31:17Z</dcterms:created>
  <dcterms:modified xmlns:dcterms="http://purl.org/dc/terms/" xmlns:xsi="http://www.w3.org/2001/XMLSchema-instance" xsi:type="dcterms:W3CDTF">2026-10-26T04:51:27Z</dcterms:modified>
</cp:coreProperties>
</file>